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jništvo\Desktop\Finan.izvječće\2024\01.-31.12.2024\IZVRŠENJA\"/>
    </mc:Choice>
  </mc:AlternateContent>
  <bookViews>
    <workbookView xWindow="0" yWindow="0" windowWidth="28455" windowHeight="11505" firstSheet="2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definedNames>
    <definedName name="_xlnm.Print_Area" localSheetId="6">'POSEBNI DIO'!$A$1:$I$240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H14" i="3"/>
  <c r="H15" i="3"/>
  <c r="H16" i="3"/>
  <c r="H12" i="3"/>
  <c r="G12" i="3"/>
  <c r="G13" i="3"/>
  <c r="G15" i="3"/>
  <c r="G16" i="3"/>
  <c r="G14" i="3"/>
  <c r="I28" i="10" l="1"/>
  <c r="J9" i="10"/>
  <c r="J11" i="10"/>
  <c r="J12" i="10"/>
  <c r="J13" i="10"/>
  <c r="J8" i="10"/>
  <c r="I9" i="10"/>
  <c r="I11" i="10"/>
  <c r="I12" i="10"/>
  <c r="I13" i="10"/>
  <c r="I8" i="10"/>
  <c r="F16" i="8" l="1"/>
  <c r="H28" i="10"/>
  <c r="G36" i="3"/>
  <c r="H34" i="3"/>
  <c r="H36" i="3"/>
  <c r="H37" i="3"/>
  <c r="H30" i="3"/>
  <c r="E38" i="8"/>
  <c r="G220" i="7"/>
  <c r="G223" i="7"/>
  <c r="G224" i="7"/>
  <c r="G226" i="7"/>
  <c r="G227" i="7"/>
  <c r="G232" i="7"/>
  <c r="G233" i="7"/>
  <c r="G239" i="7"/>
  <c r="G219" i="7"/>
  <c r="G190" i="7"/>
  <c r="G160" i="7"/>
  <c r="G161" i="7"/>
  <c r="G162" i="7"/>
  <c r="G163" i="7"/>
  <c r="G164" i="7"/>
  <c r="G166" i="7"/>
  <c r="G169" i="7"/>
  <c r="G170" i="7"/>
  <c r="G171" i="7"/>
  <c r="G172" i="7"/>
  <c r="G182" i="7"/>
  <c r="G183" i="7"/>
  <c r="G184" i="7"/>
  <c r="G185" i="7"/>
  <c r="G187" i="7"/>
  <c r="G188" i="7"/>
  <c r="G189" i="7"/>
  <c r="G191" i="7"/>
  <c r="G192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12" i="7"/>
  <c r="G113" i="7"/>
  <c r="G114" i="7"/>
  <c r="G115" i="7"/>
  <c r="G118" i="7"/>
  <c r="G119" i="7"/>
  <c r="G120" i="7"/>
  <c r="G121" i="7"/>
  <c r="G122" i="7"/>
  <c r="G123" i="7"/>
  <c r="F190" i="7"/>
  <c r="F192" i="7"/>
  <c r="G49" i="7"/>
  <c r="G50" i="7"/>
  <c r="G51" i="7"/>
  <c r="G52" i="7"/>
  <c r="G53" i="7"/>
  <c r="G54" i="7"/>
  <c r="G55" i="7"/>
  <c r="G56" i="7"/>
  <c r="G58" i="7"/>
  <c r="G59" i="7"/>
  <c r="G60" i="7"/>
  <c r="G61" i="7"/>
  <c r="G62" i="7"/>
  <c r="F50" i="7"/>
  <c r="F53" i="7"/>
  <c r="F59" i="7"/>
  <c r="G29" i="7" l="1"/>
  <c r="G30" i="7"/>
  <c r="F29" i="7"/>
  <c r="F30" i="7"/>
  <c r="F32" i="7"/>
  <c r="E106" i="7"/>
  <c r="E230" i="7" l="1"/>
  <c r="E23" i="7"/>
  <c r="E20" i="7" s="1"/>
  <c r="E29" i="7"/>
  <c r="E46" i="7"/>
  <c r="E49" i="7"/>
  <c r="E53" i="7"/>
  <c r="E113" i="7"/>
  <c r="E150" i="7"/>
  <c r="E220" i="7"/>
  <c r="E221" i="7"/>
  <c r="F221" i="7"/>
  <c r="D221" i="7"/>
  <c r="C221" i="7"/>
  <c r="C53" i="7"/>
  <c r="D53" i="7"/>
  <c r="E60" i="7"/>
  <c r="E236" i="7"/>
  <c r="E189" i="7"/>
  <c r="D189" i="7"/>
  <c r="F189" i="7" s="1"/>
  <c r="F142" i="7"/>
  <c r="F143" i="7"/>
  <c r="F144" i="7"/>
  <c r="F123" i="7"/>
  <c r="F124" i="7"/>
  <c r="F125" i="7"/>
  <c r="F126" i="7"/>
  <c r="E26" i="3" l="1"/>
  <c r="E34" i="3"/>
  <c r="F34" i="3"/>
  <c r="D34" i="3"/>
  <c r="C39" i="8"/>
  <c r="B17" i="5"/>
  <c r="D17" i="5"/>
  <c r="D29" i="7"/>
  <c r="D236" i="7"/>
  <c r="D235" i="7" s="1"/>
  <c r="C235" i="7"/>
  <c r="F237" i="7"/>
  <c r="E237" i="7"/>
  <c r="D237" i="7"/>
  <c r="C237" i="7"/>
  <c r="F236" i="7"/>
  <c r="F235" i="7" s="1"/>
  <c r="E235" i="7"/>
  <c r="E25" i="3" l="1"/>
  <c r="G198" i="7"/>
  <c r="G197" i="7" s="1"/>
  <c r="G196" i="7" s="1"/>
  <c r="G195" i="7" s="1"/>
  <c r="D198" i="7"/>
  <c r="E198" i="7"/>
  <c r="E197" i="7" s="1"/>
  <c r="E196" i="7" s="1"/>
  <c r="E195" i="7" s="1"/>
  <c r="F198" i="7"/>
  <c r="F197" i="7" s="1"/>
  <c r="F196" i="7" s="1"/>
  <c r="F195" i="7" s="1"/>
  <c r="D197" i="7"/>
  <c r="D196" i="7" s="1"/>
  <c r="D195" i="7" s="1"/>
  <c r="C197" i="7"/>
  <c r="C196" i="7"/>
  <c r="C195" i="7"/>
  <c r="C189" i="7" l="1"/>
  <c r="C138" i="7"/>
  <c r="D142" i="7"/>
  <c r="D138" i="7" s="1"/>
  <c r="E142" i="7"/>
  <c r="C142" i="7"/>
  <c r="C139" i="7"/>
  <c r="D120" i="7"/>
  <c r="D124" i="7"/>
  <c r="E124" i="7"/>
  <c r="C124" i="7"/>
  <c r="C120" i="7" s="1"/>
  <c r="D49" i="7"/>
  <c r="F49" i="7" s="1"/>
  <c r="F26" i="7"/>
  <c r="D13" i="7"/>
  <c r="C205" i="7" l="1"/>
  <c r="C214" i="7"/>
  <c r="C215" i="7"/>
  <c r="C87" i="7"/>
  <c r="C60" i="7"/>
  <c r="C49" i="7"/>
  <c r="D139" i="7"/>
  <c r="E139" i="7"/>
  <c r="E138" i="7" s="1"/>
  <c r="D121" i="7"/>
  <c r="E121" i="7"/>
  <c r="E120" i="7" s="1"/>
  <c r="C121" i="7"/>
  <c r="E37" i="7" l="1"/>
  <c r="E36" i="7" s="1"/>
  <c r="C134" i="7"/>
  <c r="E232" i="7"/>
  <c r="E227" i="7" s="1"/>
  <c r="E226" i="7" s="1"/>
  <c r="E228" i="7"/>
  <c r="E223" i="7"/>
  <c r="E219" i="7" s="1"/>
  <c r="E207" i="7"/>
  <c r="E206" i="7" s="1"/>
  <c r="E205" i="7" s="1"/>
  <c r="E177" i="7"/>
  <c r="E176" i="7" s="1"/>
  <c r="E175" i="7" s="1"/>
  <c r="D171" i="7"/>
  <c r="E171" i="7"/>
  <c r="E170" i="7" s="1"/>
  <c r="E164" i="7"/>
  <c r="E162" i="7"/>
  <c r="E161" i="7" s="1"/>
  <c r="E160" i="7" s="1"/>
  <c r="F117" i="7"/>
  <c r="F119" i="7"/>
  <c r="F122" i="7"/>
  <c r="F133" i="7"/>
  <c r="F135" i="7"/>
  <c r="F137" i="7"/>
  <c r="F140" i="7"/>
  <c r="F141" i="7"/>
  <c r="F185" i="7"/>
  <c r="F115" i="7"/>
  <c r="G78" i="7"/>
  <c r="G81" i="7"/>
  <c r="G83" i="7"/>
  <c r="G84" i="7"/>
  <c r="G85" i="7"/>
  <c r="G86" i="7"/>
  <c r="G88" i="7"/>
  <c r="G89" i="7"/>
  <c r="G90" i="7"/>
  <c r="G91" i="7"/>
  <c r="G92" i="7"/>
  <c r="G93" i="7"/>
  <c r="G94" i="7"/>
  <c r="G95" i="7"/>
  <c r="G107" i="7"/>
  <c r="F78" i="7"/>
  <c r="F81" i="7"/>
  <c r="F83" i="7"/>
  <c r="F84" i="7"/>
  <c r="F88" i="7"/>
  <c r="F89" i="7"/>
  <c r="F90" i="7"/>
  <c r="F91" i="7"/>
  <c r="F92" i="7"/>
  <c r="F93" i="7"/>
  <c r="F94" i="7"/>
  <c r="F95" i="7"/>
  <c r="F96" i="7"/>
  <c r="F102" i="7"/>
  <c r="F107" i="7"/>
  <c r="G76" i="7"/>
  <c r="F76" i="7"/>
  <c r="G15" i="7"/>
  <c r="G17" i="7"/>
  <c r="G19" i="7"/>
  <c r="G22" i="7"/>
  <c r="G25" i="7"/>
  <c r="G14" i="7"/>
  <c r="F15" i="7"/>
  <c r="F17" i="7"/>
  <c r="F19" i="7"/>
  <c r="F22" i="7"/>
  <c r="F25" i="7"/>
  <c r="F14" i="7"/>
  <c r="E169" i="7" l="1"/>
  <c r="C64" i="7"/>
  <c r="D64" i="7"/>
  <c r="E64" i="7"/>
  <c r="E63" i="7" s="1"/>
  <c r="D44" i="7"/>
  <c r="E44" i="7"/>
  <c r="E132" i="7" l="1"/>
  <c r="E134" i="7"/>
  <c r="E136" i="7"/>
  <c r="E154" i="7"/>
  <c r="D154" i="7"/>
  <c r="C154" i="7"/>
  <c r="E152" i="7"/>
  <c r="D152" i="7"/>
  <c r="C152" i="7"/>
  <c r="D150" i="7"/>
  <c r="C150" i="7"/>
  <c r="E184" i="7"/>
  <c r="D43" i="7"/>
  <c r="E43" i="7"/>
  <c r="E42" i="7" s="1"/>
  <c r="E131" i="7" l="1"/>
  <c r="E130" i="7" s="1"/>
  <c r="E183" i="7"/>
  <c r="F139" i="7"/>
  <c r="E188" i="7"/>
  <c r="E149" i="7"/>
  <c r="E148" i="7" s="1"/>
  <c r="C149" i="7"/>
  <c r="C148" i="7" s="1"/>
  <c r="D149" i="7"/>
  <c r="D148" i="7" s="1"/>
  <c r="E114" i="7"/>
  <c r="E116" i="7"/>
  <c r="E118" i="7"/>
  <c r="E99" i="7"/>
  <c r="E87" i="7"/>
  <c r="E80" i="7"/>
  <c r="E75" i="7"/>
  <c r="C23" i="7"/>
  <c r="D23" i="7"/>
  <c r="E21" i="7"/>
  <c r="E18" i="7"/>
  <c r="E16" i="7"/>
  <c r="E13" i="7"/>
  <c r="E182" i="7" l="1"/>
  <c r="G23" i="7"/>
  <c r="F23" i="7"/>
  <c r="E12" i="7"/>
  <c r="E187" i="7"/>
  <c r="E74" i="7"/>
  <c r="E105" i="7"/>
  <c r="E27" i="7"/>
  <c r="D16" i="5"/>
  <c r="F30" i="8"/>
  <c r="F32" i="8"/>
  <c r="F34" i="8"/>
  <c r="F35" i="8"/>
  <c r="F37" i="8"/>
  <c r="F38" i="8"/>
  <c r="F40" i="8"/>
  <c r="E30" i="8"/>
  <c r="E32" i="8"/>
  <c r="E34" i="8"/>
  <c r="E35" i="8"/>
  <c r="E37" i="8"/>
  <c r="F12" i="8"/>
  <c r="F14" i="8"/>
  <c r="F19" i="8"/>
  <c r="F20" i="8"/>
  <c r="F22" i="8"/>
  <c r="E12" i="8"/>
  <c r="E14" i="8"/>
  <c r="E16" i="8"/>
  <c r="E17" i="8"/>
  <c r="E19" i="8"/>
  <c r="E20" i="8"/>
  <c r="D11" i="8"/>
  <c r="D29" i="8"/>
  <c r="D13" i="8"/>
  <c r="D31" i="8"/>
  <c r="D15" i="8"/>
  <c r="C15" i="8"/>
  <c r="D33" i="8"/>
  <c r="C33" i="8"/>
  <c r="D18" i="8"/>
  <c r="D21" i="8"/>
  <c r="D36" i="8"/>
  <c r="D39" i="8"/>
  <c r="E15" i="8" l="1"/>
  <c r="E33" i="8"/>
  <c r="D28" i="8"/>
  <c r="D10" i="8"/>
  <c r="E11" i="7"/>
  <c r="E112" i="7"/>
  <c r="E73" i="7"/>
  <c r="F26" i="3"/>
  <c r="E239" i="7" l="1"/>
  <c r="F25" i="3"/>
  <c r="I27" i="10"/>
  <c r="H21" i="10"/>
  <c r="H8" i="10"/>
  <c r="H11" i="10"/>
  <c r="H14" i="10" l="1"/>
  <c r="H22" i="10"/>
  <c r="C44" i="7"/>
  <c r="C43" i="7" s="1"/>
  <c r="G43" i="7" s="1"/>
  <c r="H29" i="10" l="1"/>
  <c r="C29" i="8"/>
  <c r="E29" i="8" s="1"/>
  <c r="B29" i="8"/>
  <c r="F29" i="8" s="1"/>
  <c r="C31" i="8"/>
  <c r="E31" i="8" s="1"/>
  <c r="B31" i="8"/>
  <c r="F31" i="8" s="1"/>
  <c r="C13" i="8"/>
  <c r="E13" i="8" s="1"/>
  <c r="B13" i="8"/>
  <c r="F13" i="8" s="1"/>
  <c r="C11" i="8"/>
  <c r="E11" i="8" s="1"/>
  <c r="B11" i="8"/>
  <c r="F11" i="8" s="1"/>
  <c r="F11" i="3" l="1"/>
  <c r="F17" i="5" l="1"/>
  <c r="F18" i="5"/>
  <c r="E16" i="5"/>
  <c r="E17" i="5"/>
  <c r="E18" i="5"/>
  <c r="C63" i="7" l="1"/>
  <c r="C177" i="7"/>
  <c r="C171" i="7"/>
  <c r="D47" i="7"/>
  <c r="E47" i="7"/>
  <c r="C47" i="7"/>
  <c r="C188" i="7" l="1"/>
  <c r="D188" i="7"/>
  <c r="F188" i="7" s="1"/>
  <c r="C10" i="5"/>
  <c r="D10" i="5"/>
  <c r="C17" i="5"/>
  <c r="C16" i="5" s="1"/>
  <c r="C187" i="7" l="1"/>
  <c r="D187" i="7"/>
  <c r="F187" i="7" s="1"/>
  <c r="E10" i="5"/>
  <c r="B39" i="8" l="1"/>
  <c r="F39" i="8" s="1"/>
  <c r="C21" i="8"/>
  <c r="B21" i="8"/>
  <c r="F21" i="8" s="1"/>
  <c r="C162" i="7" l="1"/>
  <c r="D21" i="7"/>
  <c r="F21" i="7" s="1"/>
  <c r="C21" i="7"/>
  <c r="G21" i="7" s="1"/>
  <c r="C13" i="7"/>
  <c r="G13" i="7" s="1"/>
  <c r="C29" i="7"/>
  <c r="D184" i="7" l="1"/>
  <c r="C184" i="7"/>
  <c r="F138" i="7"/>
  <c r="D136" i="7"/>
  <c r="F136" i="7" s="1"/>
  <c r="C136" i="7"/>
  <c r="D134" i="7"/>
  <c r="F134" i="7" s="1"/>
  <c r="D132" i="7"/>
  <c r="F132" i="7" s="1"/>
  <c r="C132" i="7"/>
  <c r="C170" i="7"/>
  <c r="F121" i="7"/>
  <c r="C46" i="7"/>
  <c r="D60" i="7"/>
  <c r="D46" i="7" s="1"/>
  <c r="F13" i="7"/>
  <c r="C183" i="7" l="1"/>
  <c r="C42" i="7"/>
  <c r="G42" i="7" s="1"/>
  <c r="G46" i="7"/>
  <c r="G44" i="7" s="1"/>
  <c r="D170" i="7"/>
  <c r="D183" i="7"/>
  <c r="F184" i="7"/>
  <c r="C169" i="7"/>
  <c r="D131" i="7"/>
  <c r="C131" i="7"/>
  <c r="C130" i="7" s="1"/>
  <c r="C182" i="7" l="1"/>
  <c r="D130" i="7"/>
  <c r="F130" i="7" s="1"/>
  <c r="F131" i="7"/>
  <c r="D182" i="7"/>
  <c r="F182" i="7" s="1"/>
  <c r="F183" i="7"/>
  <c r="G29" i="3"/>
  <c r="H29" i="3"/>
  <c r="C176" i="7"/>
  <c r="D177" i="7"/>
  <c r="D80" i="7"/>
  <c r="F80" i="7" s="1"/>
  <c r="F232" i="7"/>
  <c r="D232" i="7"/>
  <c r="C232" i="7"/>
  <c r="F230" i="7"/>
  <c r="D230" i="7"/>
  <c r="C230" i="7"/>
  <c r="F228" i="7"/>
  <c r="D228" i="7"/>
  <c r="C228" i="7"/>
  <c r="F223" i="7"/>
  <c r="F220" i="7" s="1"/>
  <c r="F219" i="7" s="1"/>
  <c r="D223" i="7"/>
  <c r="D220" i="7" s="1"/>
  <c r="D219" i="7" s="1"/>
  <c r="C223" i="7"/>
  <c r="C220" i="7" s="1"/>
  <c r="C219" i="7" s="1"/>
  <c r="G209" i="7"/>
  <c r="F209" i="7"/>
  <c r="D209" i="7"/>
  <c r="C209" i="7"/>
  <c r="G207" i="7"/>
  <c r="F207" i="7"/>
  <c r="D207" i="7"/>
  <c r="C207" i="7"/>
  <c r="D164" i="7"/>
  <c r="C164" i="7"/>
  <c r="C161" i="7" s="1"/>
  <c r="C160" i="7" s="1"/>
  <c r="D162" i="7"/>
  <c r="F120" i="7"/>
  <c r="D118" i="7"/>
  <c r="F118" i="7" s="1"/>
  <c r="C118" i="7"/>
  <c r="D116" i="7"/>
  <c r="F116" i="7" s="1"/>
  <c r="C116" i="7"/>
  <c r="D114" i="7"/>
  <c r="F114" i="7" s="1"/>
  <c r="C114" i="7"/>
  <c r="D106" i="7"/>
  <c r="C106" i="7"/>
  <c r="D99" i="7"/>
  <c r="F99" i="7" s="1"/>
  <c r="C99" i="7"/>
  <c r="G99" i="7" s="1"/>
  <c r="D97" i="7"/>
  <c r="C97" i="7"/>
  <c r="D87" i="7"/>
  <c r="F87" i="7" s="1"/>
  <c r="G87" i="7"/>
  <c r="C80" i="7"/>
  <c r="G80" i="7" s="1"/>
  <c r="D75" i="7"/>
  <c r="F75" i="7" s="1"/>
  <c r="C75" i="7"/>
  <c r="G75" i="7" s="1"/>
  <c r="G64" i="7"/>
  <c r="G63" i="7" s="1"/>
  <c r="F64" i="7"/>
  <c r="F63" i="7" s="1"/>
  <c r="D63" i="7"/>
  <c r="F46" i="7"/>
  <c r="F44" i="7" s="1"/>
  <c r="D37" i="7"/>
  <c r="D36" i="7" s="1"/>
  <c r="C37" i="7"/>
  <c r="C36" i="7" s="1"/>
  <c r="D27" i="7"/>
  <c r="C27" i="7"/>
  <c r="C20" i="7" s="1"/>
  <c r="G20" i="7" s="1"/>
  <c r="D18" i="7"/>
  <c r="C18" i="7"/>
  <c r="G18" i="7" s="1"/>
  <c r="D16" i="7"/>
  <c r="F16" i="7" s="1"/>
  <c r="C16" i="7"/>
  <c r="G16" i="7" s="1"/>
  <c r="F18" i="7" l="1"/>
  <c r="D12" i="7"/>
  <c r="F12" i="7" s="1"/>
  <c r="C105" i="7"/>
  <c r="G105" i="7" s="1"/>
  <c r="G106" i="7"/>
  <c r="D176" i="7"/>
  <c r="D105" i="7"/>
  <c r="F105" i="7" s="1"/>
  <c r="F106" i="7"/>
  <c r="D42" i="7"/>
  <c r="D20" i="7"/>
  <c r="F20" i="7" s="1"/>
  <c r="C12" i="7"/>
  <c r="C175" i="7"/>
  <c r="D227" i="7"/>
  <c r="D226" i="7" s="1"/>
  <c r="D161" i="7"/>
  <c r="F206" i="7"/>
  <c r="F205" i="7" s="1"/>
  <c r="D113" i="7"/>
  <c r="G206" i="7"/>
  <c r="G205" i="7" s="1"/>
  <c r="C206" i="7"/>
  <c r="D206" i="7"/>
  <c r="D205" i="7" s="1"/>
  <c r="F227" i="7"/>
  <c r="F226" i="7" s="1"/>
  <c r="C227" i="7"/>
  <c r="C226" i="7" s="1"/>
  <c r="C113" i="7"/>
  <c r="D74" i="7"/>
  <c r="C74" i="7"/>
  <c r="B16" i="5"/>
  <c r="C36" i="8"/>
  <c r="E36" i="8" s="1"/>
  <c r="B36" i="8"/>
  <c r="F36" i="8" s="1"/>
  <c r="B33" i="8"/>
  <c r="F33" i="8" s="1"/>
  <c r="F42" i="7" l="1"/>
  <c r="D11" i="7"/>
  <c r="C112" i="7"/>
  <c r="D169" i="7"/>
  <c r="D175" i="7"/>
  <c r="C11" i="7"/>
  <c r="G12" i="7"/>
  <c r="C73" i="7"/>
  <c r="G73" i="7" s="1"/>
  <c r="G74" i="7"/>
  <c r="D112" i="7"/>
  <c r="F112" i="7" s="1"/>
  <c r="F113" i="7"/>
  <c r="D160" i="7"/>
  <c r="D73" i="7"/>
  <c r="F73" i="7" s="1"/>
  <c r="F74" i="7"/>
  <c r="F16" i="5"/>
  <c r="B10" i="5"/>
  <c r="F10" i="5" s="1"/>
  <c r="B28" i="8"/>
  <c r="F28" i="8" s="1"/>
  <c r="C28" i="8"/>
  <c r="E28" i="8" s="1"/>
  <c r="B18" i="8"/>
  <c r="F18" i="8" s="1"/>
  <c r="C18" i="8"/>
  <c r="B15" i="8"/>
  <c r="D239" i="7" l="1"/>
  <c r="F239" i="7" s="1"/>
  <c r="C10" i="8"/>
  <c r="E10" i="8" s="1"/>
  <c r="E18" i="8"/>
  <c r="B10" i="8"/>
  <c r="F10" i="8" s="1"/>
  <c r="F15" i="8"/>
  <c r="G11" i="7"/>
  <c r="C239" i="7"/>
  <c r="F11" i="7"/>
  <c r="G34" i="3" l="1"/>
  <c r="H27" i="3"/>
  <c r="G28" i="3"/>
  <c r="H28" i="3"/>
  <c r="G27" i="3"/>
  <c r="G30" i="3" l="1"/>
  <c r="G26" i="3"/>
  <c r="D26" i="3" l="1"/>
  <c r="F37" i="10"/>
  <c r="G37" i="10" s="1"/>
  <c r="I34" i="10" s="1"/>
  <c r="I37" i="10" s="1"/>
  <c r="J34" i="10" s="1"/>
  <c r="J37" i="10" s="1"/>
  <c r="J21" i="10"/>
  <c r="I21" i="10"/>
  <c r="G21" i="10"/>
  <c r="F21" i="10"/>
  <c r="G11" i="10"/>
  <c r="F11" i="10"/>
  <c r="G8" i="10"/>
  <c r="F8" i="10"/>
  <c r="G14" i="10" l="1"/>
  <c r="G22" i="10" s="1"/>
  <c r="G28" i="10" s="1"/>
  <c r="H26" i="3"/>
  <c r="D25" i="3"/>
  <c r="J22" i="10"/>
  <c r="J28" i="10" s="1"/>
  <c r="J29" i="10" s="1"/>
  <c r="F14" i="10"/>
  <c r="G29" i="10" l="1"/>
  <c r="F22" i="10"/>
  <c r="F28" i="10" s="1"/>
  <c r="I14" i="10"/>
  <c r="I22" i="10" s="1"/>
  <c r="D11" i="3"/>
  <c r="H11" i="3" s="1"/>
  <c r="E11" i="3"/>
  <c r="G11" i="3" s="1"/>
  <c r="F29" i="10" l="1"/>
</calcChain>
</file>

<file path=xl/sharedStrings.xml><?xml version="1.0" encoding="utf-8"?>
<sst xmlns="http://schemas.openxmlformats.org/spreadsheetml/2006/main" count="450" uniqueCount="215">
  <si>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</si>
  <si>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</si>
  <si>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</si>
  <si>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</si>
  <si>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</si>
  <si>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</si>
  <si>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</si>
  <si>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</si>
  <si>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</si>
  <si>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</si>
  <si>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</si>
  <si>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</si>
  <si>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</si>
  <si>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</si>
  <si>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</si>
  <si>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</si>
  <si>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</si>
  <si>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</si>
  <si>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</si>
  <si>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</si>
  <si>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</si>
  <si>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</si>
  <si>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</si>
  <si>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</si>
  <si>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</si>
  <si>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</si>
  <si>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</si>
  <si>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</si>
  <si>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PROGRAM xxxx</t>
  </si>
  <si>
    <t>NAZIV PROGRAMA</t>
  </si>
  <si>
    <t>Izvor financiranja xx</t>
  </si>
  <si>
    <t>Naziv izvora financiranja</t>
  </si>
  <si>
    <t>NAZIV KAPITALNOG PROJEKTA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</si>
  <si>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</si>
  <si>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</si>
  <si>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</si>
  <si>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</si>
  <si>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</si>
  <si>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</si>
  <si>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</si>
  <si>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</si>
  <si>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</si>
  <si>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</si>
  <si>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</si>
  <si>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</si>
  <si>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</si>
  <si>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</si>
  <si>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</si>
  <si>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</si>
  <si>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</si>
  <si>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</si>
  <si>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</si>
  <si>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</si>
  <si>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</si>
  <si>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</si>
  <si>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</si>
  <si>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</si>
  <si>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</si>
  <si>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</si>
  <si>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</si>
  <si>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</si>
  <si>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</si>
  <si>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</si>
  <si>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</si>
  <si>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</si>
  <si>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</si>
  <si>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</si>
  <si>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</si>
  <si>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</si>
  <si>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</si>
  <si>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</si>
  <si>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</si>
  <si>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</si>
  <si>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</si>
  <si>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Ostale pomoći</t>
  </si>
  <si>
    <t>Tekuće donacije</t>
  </si>
  <si>
    <t>Opći prihodi i primici</t>
  </si>
  <si>
    <t>Decentralizirana sredstva</t>
  </si>
  <si>
    <t>RASHODII POSLOVANJA PREMA EKONOMSKOJ KLASIFIKACIJI</t>
  </si>
  <si>
    <t xml:space="preserve">Plaće </t>
  </si>
  <si>
    <t>Plaće za redovan rad</t>
  </si>
  <si>
    <t>Ostali rashodi za zaposlene</t>
  </si>
  <si>
    <t>Doprinosi na plaće</t>
  </si>
  <si>
    <t>Doprinosi za obvezno ZDRO</t>
  </si>
  <si>
    <t>Naknade troškova zaposlenima</t>
  </si>
  <si>
    <t>Službena putovanja</t>
  </si>
  <si>
    <t>Nknade za prijevoz,rad na terenu</t>
  </si>
  <si>
    <t>Stručno usavršavanje zaposlenika</t>
  </si>
  <si>
    <t>Rashodi za materijal i energiju</t>
  </si>
  <si>
    <t>Uredski materijal i ostali mat. rashodi</t>
  </si>
  <si>
    <t>Materijal i sirovine</t>
  </si>
  <si>
    <t>Ostali nespomenuti rash. Poslovanja</t>
  </si>
  <si>
    <t>Ostali rashodi poslovanja</t>
  </si>
  <si>
    <t>Rashodi za usluge</t>
  </si>
  <si>
    <t>Ostale naknade tr.zaposlenima</t>
  </si>
  <si>
    <t>Energija</t>
  </si>
  <si>
    <t>Mat. I dijelovi za tekuće i inv.održav.</t>
  </si>
  <si>
    <t>Sitni inventar</t>
  </si>
  <si>
    <t>Služb.,radna i zaštitna odjeća i obuća</t>
  </si>
  <si>
    <t>Usluge telefona,pošte i prijevoza</t>
  </si>
  <si>
    <t>Usluge tekućeg i invest.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</si>
  <si>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</si>
  <si>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</si>
  <si>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</si>
  <si>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</si>
  <si>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</si>
  <si>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</si>
  <si>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</si>
  <si>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Naknada troškova osobama izvan RO</t>
  </si>
  <si>
    <t>Naknade za rad</t>
  </si>
  <si>
    <t>Reprezentacija</t>
  </si>
  <si>
    <t>Članarine</t>
  </si>
  <si>
    <t>Pristojbe</t>
  </si>
  <si>
    <t>Naknada građanima i kućanstvima</t>
  </si>
  <si>
    <t>Naknade građanima i kuć.u naravi</t>
  </si>
  <si>
    <t>Ostali rashodi</t>
  </si>
  <si>
    <t>Donacije</t>
  </si>
  <si>
    <t>Rashodi za nabavu neproizvedene dugotrajne imovine</t>
  </si>
  <si>
    <t>Rashodi za nabavu dug.imovine</t>
  </si>
  <si>
    <t>Građevinski objekti</t>
  </si>
  <si>
    <t>Poslovni objekti</t>
  </si>
  <si>
    <t>Postrojenja i oprema</t>
  </si>
  <si>
    <t>Uredska oprema i namještaj</t>
  </si>
  <si>
    <t>Instrumenti, uređaji i strojevi</t>
  </si>
  <si>
    <t>Sportska i glazbena oprema</t>
  </si>
  <si>
    <t>Uređaji, strojevi, oprema</t>
  </si>
  <si>
    <t>Knjige</t>
  </si>
  <si>
    <t xml:space="preserve">  31 Vlastiti i ostali prihodi</t>
  </si>
  <si>
    <t>44 Decentralizirana sredstva</t>
  </si>
  <si>
    <t xml:space="preserve">  51 Pomoć EU</t>
  </si>
  <si>
    <t>6 Donacije</t>
  </si>
  <si>
    <t>09  Obrazovaje</t>
  </si>
  <si>
    <t>0912 Osnovovno obrazovanje</t>
  </si>
  <si>
    <t>096 Dodatna usluga obrazovanja</t>
  </si>
  <si>
    <t>PROGRAM 1</t>
  </si>
  <si>
    <t>1001A100101</t>
  </si>
  <si>
    <t>Plaće i naknade</t>
  </si>
  <si>
    <t>Plaće</t>
  </si>
  <si>
    <t>Naknade za prijevoz,rad na terenu</t>
  </si>
  <si>
    <t>Ostali nespomenuti rash.poslovanja</t>
  </si>
  <si>
    <t>Pristojbe i nanade</t>
  </si>
  <si>
    <t>Troškovi sudskih tužba</t>
  </si>
  <si>
    <t>Financijski rashodi</t>
  </si>
  <si>
    <t>Ostali financijski rashodi</t>
  </si>
  <si>
    <t>Zatezne kamate</t>
  </si>
  <si>
    <t>Ostale naknade kuć. I građanima iz proračuna</t>
  </si>
  <si>
    <t>1001A100102</t>
  </si>
  <si>
    <t>Materijalni troškovi i usluge</t>
  </si>
  <si>
    <t>Ostali nespomenuti rashodi poslo.</t>
  </si>
  <si>
    <t>Donacija</t>
  </si>
  <si>
    <t>Bankarske usluge i usl.pl.prometa</t>
  </si>
  <si>
    <t>1013A101320</t>
  </si>
  <si>
    <t>Pomoć EU</t>
  </si>
  <si>
    <t>Projekt e-škole</t>
  </si>
  <si>
    <t>Doprinosi obvezno ZDRO</t>
  </si>
  <si>
    <t>1001T100103</t>
  </si>
  <si>
    <t>Projekt "Školski obroci svima"</t>
  </si>
  <si>
    <t>Rashodi za meterijal i energiju</t>
  </si>
  <si>
    <t>1001T100115</t>
  </si>
  <si>
    <t>Projekt "Školska shema"</t>
  </si>
  <si>
    <t>Izvor financiranja 11</t>
  </si>
  <si>
    <t>Izvor financiranja 43</t>
  </si>
  <si>
    <t>Knjige,umjetnička djela i ostale vrijed.</t>
  </si>
  <si>
    <t>Izvor financiranja 52</t>
  </si>
  <si>
    <t>SVEUKUPNI RASHODI</t>
  </si>
  <si>
    <t>Izvor financitanja 43</t>
  </si>
  <si>
    <t>Izvor financitanja 44</t>
  </si>
  <si>
    <t>Pomoći EU</t>
  </si>
  <si>
    <t>Izvor financitanja 51</t>
  </si>
  <si>
    <t>Izvor financitanja 11</t>
  </si>
  <si>
    <t xml:space="preserve">Kapitalni projekt </t>
  </si>
  <si>
    <t>Ostali prihodi za posebne namjene</t>
  </si>
  <si>
    <t xml:space="preserve">  51 Pomoći EU</t>
  </si>
  <si>
    <t>Prekovremeni rad</t>
  </si>
  <si>
    <t>Projekt "Škole jednakih mogućnosti"-osiguravanje pomoćnika učenicima s teškoćama u školama MŽ (10%)</t>
  </si>
  <si>
    <t>Projekt "Škole jednakih mogućnosti"-osiguravanje pomoćnika učenicima s teškoćama u školama MŽ (90%)</t>
  </si>
  <si>
    <t>Izvor financitanja 31</t>
  </si>
  <si>
    <t>Vlastiti i ostali prihodi</t>
  </si>
  <si>
    <t>1013A101330</t>
  </si>
  <si>
    <t xml:space="preserve"> 061 Donacije</t>
  </si>
  <si>
    <t>061 Donacija</t>
  </si>
  <si>
    <t>999 Prenesini višak/manjak</t>
  </si>
  <si>
    <t>Indeks (3/2)</t>
  </si>
  <si>
    <t>Indeks (3/1)</t>
  </si>
  <si>
    <t>Naknada za prijevoz, rad na terenu</t>
  </si>
  <si>
    <t>Izvor financitanja 61</t>
  </si>
  <si>
    <t>Naknada troškovima zaposlenima</t>
  </si>
  <si>
    <t>Zdrastevene i veterinarske usluge</t>
  </si>
  <si>
    <t>Osnovna škola Gornji Mihaljevec</t>
  </si>
  <si>
    <t>Ostali izdaci za osnovne škole</t>
  </si>
  <si>
    <t>1013A101319</t>
  </si>
  <si>
    <t>Asistenti u nastavi (50% MŽ)</t>
  </si>
  <si>
    <t>1013A101301</t>
  </si>
  <si>
    <t>Osnovno školstvo</t>
  </si>
  <si>
    <t xml:space="preserve">IZVJEŠTAJ O IZVRŠENJU FINANCIJSKOG PLANA OSNOVNE ŠKOLE GORNJI MIHALJEVEC
ZA 01.01.-31.12.2024. </t>
  </si>
  <si>
    <t>Izvršenje 31.12.2023.</t>
  </si>
  <si>
    <t>I.izmjena 2024.</t>
  </si>
  <si>
    <t>Izvršenje 31.12.2024.</t>
  </si>
  <si>
    <t>Usluga telefona, pošte i prijevoza</t>
  </si>
  <si>
    <t>Usluge tekočeg i investicijskog održavanja</t>
  </si>
  <si>
    <t>Pristojbe i naknade</t>
  </si>
  <si>
    <t>Uredski materijal i ostali materijalni rashodi</t>
  </si>
  <si>
    <t>Rashodi za dodatna ulaganja na nefinancijskoj imovini</t>
  </si>
  <si>
    <t>Dodatna ulaganja na građavinskim objektima</t>
  </si>
  <si>
    <t>1013A101344</t>
  </si>
  <si>
    <t>Izgradnja, rekonstrukcija i opremanje osnovnih i srednjih škola (NPOO)- dokumentacija</t>
  </si>
  <si>
    <t>Izvor financiranja 61</t>
  </si>
  <si>
    <t xml:space="preserve">I. izmjena 2024. </t>
  </si>
  <si>
    <t>I. izmjena 2024.</t>
  </si>
  <si>
    <t xml:space="preserve"> IZVJEŠTAJ O IZVRŠENJU FINANCIJSKOG PLANA OSNOVNE ŠKOLE GORNJI MIHALJEVEC
ZA 01.01.-31.12.2024. </t>
  </si>
  <si>
    <t>Rashodi za dodatna ulaganja na građevinskim objaktima</t>
  </si>
  <si>
    <t>Nadnade građanima i kućanstvima na temelju osiguranja i druge naknade</t>
  </si>
  <si>
    <t>Prihodi od imovine</t>
  </si>
  <si>
    <t>Prohodi od upravnih i administrativnih prostojbi, pristojbi po posebnim propisima i naknadama</t>
  </si>
  <si>
    <t>Prihodi od prodajre proizvoda i roba te priženih usluga i prihodi od donacija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</si>
</sst>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i/>
      <sz val="10"/>
      <name val="Arial"/>
      <family val="2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2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quotePrefix="1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 wrapText="1"/>
    </xf>
    <xf numFmtId="3" fontId="3" fillId="5" borderId="3" xfId="0" applyNumberFormat="1" applyFont="1" applyFill="1" applyBorder="1" applyAlignment="1">
      <alignment horizontal="right"/>
    </xf>
    <xf numFmtId="0" fontId="9" fillId="6" borderId="3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3" fontId="3" fillId="6" borderId="3" xfId="0" applyNumberFormat="1" applyFont="1" applyFill="1" applyBorder="1" applyAlignment="1">
      <alignment horizontal="right"/>
    </xf>
    <xf numFmtId="0" fontId="7" fillId="7" borderId="3" xfId="0" quotePrefix="1" applyFont="1" applyFill="1" applyBorder="1" applyAlignment="1">
      <alignment horizontal="left" vertical="center"/>
    </xf>
    <xf numFmtId="0" fontId="8" fillId="7" borderId="3" xfId="0" quotePrefix="1" applyFont="1" applyFill="1" applyBorder="1" applyAlignment="1">
      <alignment horizontal="left" vertical="center"/>
    </xf>
    <xf numFmtId="3" fontId="3" fillId="7" borderId="3" xfId="0" applyNumberFormat="1" applyFont="1" applyFill="1" applyBorder="1" applyAlignment="1">
      <alignment horizontal="right"/>
    </xf>
    <xf numFmtId="0" fontId="7" fillId="6" borderId="3" xfId="0" quotePrefix="1" applyFont="1" applyFill="1" applyBorder="1" applyAlignment="1">
      <alignment horizontal="left" vertical="center"/>
    </xf>
    <xf numFmtId="0" fontId="8" fillId="6" borderId="3" xfId="0" quotePrefix="1" applyFont="1" applyFill="1" applyBorder="1" applyAlignment="1">
      <alignment horizontal="left" vertical="center"/>
    </xf>
    <xf numFmtId="3" fontId="3" fillId="7" borderId="4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vertical="center" wrapText="1"/>
    </xf>
    <xf numFmtId="3" fontId="3" fillId="5" borderId="4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horizontal="right" wrapText="1"/>
    </xf>
    <xf numFmtId="0" fontId="7" fillId="8" borderId="3" xfId="0" quotePrefix="1" applyFont="1" applyFill="1" applyBorder="1" applyAlignment="1">
      <alignment horizontal="left" vertical="center"/>
    </xf>
    <xf numFmtId="0" fontId="8" fillId="8" borderId="3" xfId="0" quotePrefix="1" applyFont="1" applyFill="1" applyBorder="1" applyAlignment="1">
      <alignment horizontal="left" vertical="center"/>
    </xf>
    <xf numFmtId="0" fontId="18" fillId="2" borderId="3" xfId="0" quotePrefix="1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/>
    </xf>
    <xf numFmtId="0" fontId="0" fillId="7" borderId="3" xfId="0" applyFont="1" applyFill="1" applyBorder="1"/>
    <xf numFmtId="0" fontId="0" fillId="7" borderId="3" xfId="0" applyFill="1" applyBorder="1"/>
    <xf numFmtId="0" fontId="0" fillId="0" borderId="3" xfId="0" applyFont="1" applyBorder="1" applyAlignment="1">
      <alignment horizontal="left"/>
    </xf>
    <xf numFmtId="0" fontId="0" fillId="0" borderId="4" xfId="0" applyBorder="1"/>
    <xf numFmtId="0" fontId="0" fillId="0" borderId="3" xfId="0" applyFont="1" applyBorder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/>
    <xf numFmtId="0" fontId="0" fillId="7" borderId="3" xfId="0" applyFill="1" applyBorder="1" applyAlignment="1">
      <alignment horizontal="left"/>
    </xf>
    <xf numFmtId="0" fontId="18" fillId="6" borderId="3" xfId="0" quotePrefix="1" applyFont="1" applyFill="1" applyBorder="1" applyAlignment="1">
      <alignment horizontal="left" vertical="center"/>
    </xf>
    <xf numFmtId="0" fontId="0" fillId="6" borderId="3" xfId="0" applyFill="1" applyBorder="1" applyAlignment="1">
      <alignment horizontal="left" vertical="top"/>
    </xf>
    <xf numFmtId="0" fontId="9" fillId="6" borderId="3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vertical="center" wrapText="1"/>
    </xf>
    <xf numFmtId="0" fontId="18" fillId="7" borderId="3" xfId="0" quotePrefix="1" applyFont="1" applyFill="1" applyBorder="1" applyAlignment="1">
      <alignment horizontal="left" vertical="center"/>
    </xf>
    <xf numFmtId="3" fontId="3" fillId="7" borderId="3" xfId="0" applyNumberFormat="1" applyFont="1" applyFill="1" applyBorder="1" applyAlignment="1">
      <alignment horizontal="right" wrapText="1"/>
    </xf>
    <xf numFmtId="0" fontId="7" fillId="6" borderId="3" xfId="0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 wrapText="1"/>
    </xf>
    <xf numFmtId="0" fontId="1" fillId="0" borderId="0" xfId="0" applyFont="1"/>
    <xf numFmtId="0" fontId="9" fillId="9" borderId="3" xfId="0" applyNumberFormat="1" applyFont="1" applyFill="1" applyBorder="1" applyAlignment="1" applyProtection="1">
      <alignment vertical="center" wrapText="1"/>
    </xf>
    <xf numFmtId="0" fontId="6" fillId="10" borderId="3" xfId="0" applyNumberFormat="1" applyFont="1" applyFill="1" applyBorder="1" applyAlignment="1" applyProtection="1">
      <alignment horizontal="left" vertical="center" wrapText="1"/>
    </xf>
    <xf numFmtId="0" fontId="9" fillId="9" borderId="3" xfId="0" applyNumberFormat="1" applyFont="1" applyFill="1" applyBorder="1" applyAlignment="1" applyProtection="1">
      <alignment horizontal="left" vertical="center" wrapText="1"/>
    </xf>
    <xf numFmtId="3" fontId="3" fillId="9" borderId="3" xfId="0" applyNumberFormat="1" applyFont="1" applyFill="1" applyBorder="1" applyAlignment="1">
      <alignment horizontal="right"/>
    </xf>
    <xf numFmtId="0" fontId="6" fillId="9" borderId="3" xfId="0" applyNumberFormat="1" applyFont="1" applyFill="1" applyBorder="1" applyAlignment="1" applyProtection="1">
      <alignment horizontal="left" vertical="center" wrapText="1"/>
    </xf>
    <xf numFmtId="3" fontId="3" fillId="9" borderId="3" xfId="0" applyNumberFormat="1" applyFont="1" applyFill="1" applyBorder="1" applyAlignment="1" applyProtection="1">
      <alignment horizontal="right" wrapText="1"/>
    </xf>
    <xf numFmtId="0" fontId="19" fillId="9" borderId="3" xfId="0" quotePrefix="1" applyFont="1" applyFill="1" applyBorder="1" applyAlignment="1">
      <alignment horizontal="left" vertical="center"/>
    </xf>
    <xf numFmtId="3" fontId="6" fillId="10" borderId="3" xfId="0" applyNumberFormat="1" applyFont="1" applyFill="1" applyBorder="1" applyAlignment="1" applyProtection="1">
      <alignment horizontal="right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/>
    </xf>
    <xf numFmtId="3" fontId="3" fillId="5" borderId="3" xfId="0" applyNumberFormat="1" applyFont="1" applyFill="1" applyBorder="1" applyAlignment="1">
      <alignment horizontal="right" wrapText="1"/>
    </xf>
    <xf numFmtId="0" fontId="3" fillId="7" borderId="4" xfId="0" applyFont="1" applyFill="1" applyBorder="1" applyAlignment="1">
      <alignment horizontal="left" vertical="center" wrapText="1" indent="1"/>
    </xf>
    <xf numFmtId="0" fontId="3" fillId="7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 wrapText="1"/>
    </xf>
    <xf numFmtId="0" fontId="20" fillId="2" borderId="4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left" vertical="center" wrapText="1"/>
    </xf>
    <xf numFmtId="0" fontId="21" fillId="7" borderId="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3" xfId="0" applyBorder="1"/>
    <xf numFmtId="0" fontId="13" fillId="5" borderId="4" xfId="0" applyFont="1" applyFill="1" applyBorder="1" applyAlignment="1">
      <alignment horizontal="left" vertical="center" wrapText="1"/>
    </xf>
    <xf numFmtId="0" fontId="18" fillId="2" borderId="4" xfId="0" quotePrefix="1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8" fillId="2" borderId="4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/>
    </xf>
    <xf numFmtId="0" fontId="8" fillId="5" borderId="4" xfId="0" quotePrefix="1" applyFont="1" applyFill="1" applyBorder="1" applyAlignment="1">
      <alignment horizontal="left" vertical="center"/>
    </xf>
    <xf numFmtId="0" fontId="8" fillId="5" borderId="3" xfId="0" quotePrefix="1" applyFont="1" applyFill="1" applyBorder="1" applyAlignment="1">
      <alignment horizontal="left" vertical="center"/>
    </xf>
    <xf numFmtId="0" fontId="19" fillId="2" borderId="4" xfId="0" quotePrefix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3" fontId="7" fillId="5" borderId="3" xfId="0" applyNumberFormat="1" applyFont="1" applyFill="1" applyBorder="1" applyAlignment="1">
      <alignment horizontal="right"/>
    </xf>
    <xf numFmtId="0" fontId="3" fillId="6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9" fillId="2" borderId="3" xfId="0" quotePrefix="1" applyFont="1" applyFill="1" applyBorder="1" applyAlignment="1">
      <alignment horizontal="left" vertical="center"/>
    </xf>
    <xf numFmtId="0" fontId="8" fillId="3" borderId="4" xfId="0" quotePrefix="1" applyFont="1" applyFill="1" applyBorder="1" applyAlignment="1">
      <alignment horizontal="left" vertical="center"/>
    </xf>
    <xf numFmtId="0" fontId="8" fillId="3" borderId="3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center" vertical="center"/>
    </xf>
    <xf numFmtId="0" fontId="7" fillId="3" borderId="4" xfId="0" quotePrefix="1" applyFont="1" applyFill="1" applyBorder="1" applyAlignment="1">
      <alignment horizontal="left" vertical="center"/>
    </xf>
    <xf numFmtId="0" fontId="7" fillId="3" borderId="3" xfId="0" quotePrefix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8" fillId="7" borderId="4" xfId="0" quotePrefix="1" applyFont="1" applyFill="1" applyBorder="1" applyAlignment="1">
      <alignment horizontal="left" vertical="center"/>
    </xf>
    <xf numFmtId="0" fontId="7" fillId="7" borderId="4" xfId="0" quotePrefix="1" applyFont="1" applyFill="1" applyBorder="1" applyAlignment="1">
      <alignment horizontal="left" vertical="center"/>
    </xf>
    <xf numFmtId="3" fontId="0" fillId="0" borderId="0" xfId="0" applyNumberFormat="1"/>
    <xf numFmtId="0" fontId="0" fillId="0" borderId="4" xfId="0" applyBorder="1" applyAlignment="1">
      <alignment horizontal="left"/>
    </xf>
    <xf numFmtId="9" fontId="0" fillId="0" borderId="0" xfId="0" applyNumberFormat="1"/>
    <xf numFmtId="0" fontId="11" fillId="0" borderId="0" xfId="0" applyFont="1" applyAlignment="1">
      <alignment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6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7" borderId="4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4" fontId="0" fillId="7" borderId="3" xfId="0" applyNumberFormat="1" applyFill="1" applyBorder="1"/>
    <xf numFmtId="4" fontId="0" fillId="0" borderId="4" xfId="0" applyNumberFormat="1" applyBorder="1"/>
    <xf numFmtId="4" fontId="0" fillId="0" borderId="3" xfId="0" applyNumberFormat="1" applyBorder="1"/>
    <xf numFmtId="4" fontId="0" fillId="2" borderId="3" xfId="0" applyNumberFormat="1" applyFill="1" applyBorder="1"/>
    <xf numFmtId="4" fontId="0" fillId="2" borderId="4" xfId="0" applyNumberFormat="1" applyFill="1" applyBorder="1"/>
    <xf numFmtId="4" fontId="0" fillId="6" borderId="3" xfId="0" applyNumberFormat="1" applyFill="1" applyBorder="1"/>
    <xf numFmtId="4" fontId="3" fillId="6" borderId="4" xfId="0" applyNumberFormat="1" applyFont="1" applyFill="1" applyBorder="1" applyAlignment="1">
      <alignment horizontal="right"/>
    </xf>
    <xf numFmtId="4" fontId="6" fillId="10" borderId="3" xfId="0" applyNumberFormat="1" applyFont="1" applyFill="1" applyBorder="1" applyAlignment="1" applyProtection="1">
      <alignment horizontal="right" wrapText="1"/>
    </xf>
    <xf numFmtId="4" fontId="3" fillId="9" borderId="3" xfId="0" applyNumberFormat="1" applyFont="1" applyFill="1" applyBorder="1" applyAlignment="1" applyProtection="1">
      <alignment horizontal="right" wrapText="1"/>
    </xf>
    <xf numFmtId="4" fontId="3" fillId="9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/>
    </xf>
    <xf numFmtId="4" fontId="3" fillId="3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7" fillId="5" borderId="3" xfId="0" applyNumberFormat="1" applyFont="1" applyFill="1" applyBorder="1" applyAlignment="1">
      <alignment horizontal="right"/>
    </xf>
    <xf numFmtId="4" fontId="13" fillId="5" borderId="4" xfId="0" applyNumberFormat="1" applyFont="1" applyFill="1" applyBorder="1" applyAlignment="1">
      <alignment vertical="center" wrapText="1"/>
    </xf>
    <xf numFmtId="0" fontId="21" fillId="3" borderId="4" xfId="0" applyFont="1" applyFill="1" applyBorder="1" applyAlignment="1">
      <alignment horizontal="left" vertical="center" wrapText="1"/>
    </xf>
    <xf numFmtId="3" fontId="6" fillId="9" borderId="3" xfId="0" applyNumberFormat="1" applyFont="1" applyFill="1" applyBorder="1" applyAlignment="1" applyProtection="1">
      <alignment horizontal="right" wrapText="1"/>
    </xf>
    <xf numFmtId="0" fontId="19" fillId="11" borderId="3" xfId="0" quotePrefix="1" applyFont="1" applyFill="1" applyBorder="1" applyAlignment="1">
      <alignment horizontal="left" vertical="center"/>
    </xf>
    <xf numFmtId="4" fontId="3" fillId="11" borderId="3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0" fontId="0" fillId="2" borderId="0" xfId="0" applyFill="1"/>
    <xf numFmtId="0" fontId="0" fillId="0" borderId="4" xfId="0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3" xfId="0" applyFont="1" applyBorder="1" applyAlignment="1">
      <alignment horizontal="left" wrapText="1"/>
    </xf>
    <xf numFmtId="0" fontId="18" fillId="7" borderId="4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 wrapText="1"/>
    </xf>
    <xf numFmtId="3" fontId="0" fillId="0" borderId="4" xfId="0" applyNumberFormat="1" applyBorder="1"/>
    <xf numFmtId="3" fontId="0" fillId="0" borderId="3" xfId="0" applyNumberFormat="1" applyBorder="1"/>
    <xf numFmtId="0" fontId="13" fillId="5" borderId="4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18" fillId="6" borderId="3" xfId="0" applyFont="1" applyFill="1" applyBorder="1" applyAlignment="1">
      <alignment horizontal="left" vertical="center" wrapText="1"/>
    </xf>
    <xf numFmtId="0" fontId="18" fillId="6" borderId="3" xfId="0" quotePrefix="1" applyFont="1" applyFill="1" applyBorder="1" applyAlignment="1">
      <alignment horizontal="left" vertical="center" wrapText="1"/>
    </xf>
    <xf numFmtId="4" fontId="0" fillId="0" borderId="0" xfId="0" applyNumberFormat="1"/>
    <xf numFmtId="4" fontId="9" fillId="12" borderId="1" xfId="0" quotePrefix="1" applyNumberFormat="1" applyFont="1" applyFill="1" applyBorder="1" applyAlignment="1">
      <alignment horizontal="right"/>
    </xf>
    <xf numFmtId="0" fontId="8" fillId="6" borderId="3" xfId="0" quotePrefix="1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13" workbookViewId="0">
      <selection activeCell="I29" sqref="I29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219" t="s">
        <v>194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0" ht="1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x14ac:dyDescent="0.25">
      <c r="A3" s="219" t="s">
        <v>22</v>
      </c>
      <c r="B3" s="219"/>
      <c r="C3" s="219"/>
      <c r="D3" s="219"/>
      <c r="E3" s="219"/>
      <c r="F3" s="219"/>
      <c r="G3" s="219"/>
      <c r="H3" s="219"/>
      <c r="I3" s="223"/>
      <c r="J3" s="223"/>
    </row>
    <row r="4" spans="1:10" ht="18" x14ac:dyDescent="0.25">
      <c r="A4" s="25"/>
      <c r="B4" s="25"/>
      <c r="C4" s="25"/>
      <c r="D4" s="25"/>
      <c r="E4" s="25"/>
      <c r="F4" s="25"/>
      <c r="G4" s="25"/>
      <c r="H4" s="25"/>
      <c r="I4" s="5"/>
      <c r="J4" s="5"/>
    </row>
    <row r="5" spans="1:10" ht="15.75" x14ac:dyDescent="0.25">
      <c r="A5" s="219" t="s">
        <v>33</v>
      </c>
      <c r="B5" s="220"/>
      <c r="C5" s="220"/>
      <c r="D5" s="220"/>
      <c r="E5" s="220"/>
      <c r="F5" s="220"/>
      <c r="G5" s="220"/>
      <c r="H5" s="220"/>
      <c r="I5" s="220"/>
      <c r="J5" s="220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40</v>
      </c>
    </row>
    <row r="7" spans="1:10" x14ac:dyDescent="0.25">
      <c r="A7" s="28"/>
      <c r="B7" s="29"/>
      <c r="C7" s="29"/>
      <c r="D7" s="30"/>
      <c r="E7" s="31"/>
      <c r="F7" s="3" t="s">
        <v>195</v>
      </c>
      <c r="G7" s="3" t="s">
        <v>208</v>
      </c>
      <c r="H7" s="3" t="s">
        <v>197</v>
      </c>
      <c r="I7" s="3" t="s">
        <v>182</v>
      </c>
      <c r="J7" s="3" t="s">
        <v>183</v>
      </c>
    </row>
    <row r="8" spans="1:10" x14ac:dyDescent="0.25">
      <c r="A8" s="224" t="s">
        <v>0</v>
      </c>
      <c r="B8" s="218"/>
      <c r="C8" s="218"/>
      <c r="D8" s="218"/>
      <c r="E8" s="225"/>
      <c r="F8" s="161">
        <f>F9+F10</f>
        <v>684360.59</v>
      </c>
      <c r="G8" s="161">
        <f t="shared" ref="G8:H8" si="0">G9+G10</f>
        <v>868906</v>
      </c>
      <c r="H8" s="161">
        <f t="shared" si="0"/>
        <v>767670.63</v>
      </c>
      <c r="I8" s="32">
        <f>(H8/G8)*100</f>
        <v>88.349099902636183</v>
      </c>
      <c r="J8" s="32">
        <f>(H8/F8)*100</f>
        <v>112.17341284950379</v>
      </c>
    </row>
    <row r="9" spans="1:10" x14ac:dyDescent="0.25">
      <c r="A9" s="226" t="s">
        <v>41</v>
      </c>
      <c r="B9" s="227"/>
      <c r="C9" s="227"/>
      <c r="D9" s="227"/>
      <c r="E9" s="222"/>
      <c r="F9" s="162">
        <v>684360.59</v>
      </c>
      <c r="G9" s="162">
        <v>868906</v>
      </c>
      <c r="H9" s="162">
        <v>767670.63</v>
      </c>
      <c r="I9" s="97">
        <f t="shared" ref="I9:I13" si="1">(H9/G9)*100</f>
        <v>88.349099902636183</v>
      </c>
      <c r="J9" s="97">
        <f t="shared" ref="J9:J13" si="2">(H9/F9)*100</f>
        <v>112.17341284950379</v>
      </c>
    </row>
    <row r="10" spans="1:10" x14ac:dyDescent="0.25">
      <c r="A10" s="228" t="s">
        <v>42</v>
      </c>
      <c r="B10" s="222"/>
      <c r="C10" s="222"/>
      <c r="D10" s="222"/>
      <c r="E10" s="222"/>
      <c r="F10" s="162"/>
      <c r="G10" s="162"/>
      <c r="H10" s="162"/>
      <c r="I10" s="97"/>
      <c r="J10" s="97"/>
    </row>
    <row r="11" spans="1:10" x14ac:dyDescent="0.25">
      <c r="A11" s="35" t="s">
        <v>1</v>
      </c>
      <c r="B11" s="42"/>
      <c r="C11" s="42"/>
      <c r="D11" s="42"/>
      <c r="E11" s="42"/>
      <c r="F11" s="161">
        <f>F12+F13</f>
        <v>683451.36</v>
      </c>
      <c r="G11" s="161">
        <f t="shared" ref="G11:H11" si="3">G12+G13</f>
        <v>868906</v>
      </c>
      <c r="H11" s="161">
        <f t="shared" si="3"/>
        <v>777572.1</v>
      </c>
      <c r="I11" s="32">
        <f t="shared" si="1"/>
        <v>89.488632832550351</v>
      </c>
      <c r="J11" s="32">
        <f t="shared" si="2"/>
        <v>113.77138820822597</v>
      </c>
    </row>
    <row r="12" spans="1:10" x14ac:dyDescent="0.25">
      <c r="A12" s="229" t="s">
        <v>43</v>
      </c>
      <c r="B12" s="227"/>
      <c r="C12" s="227"/>
      <c r="D12" s="227"/>
      <c r="E12" s="227"/>
      <c r="F12" s="162">
        <v>638369.19999999995</v>
      </c>
      <c r="G12" s="162">
        <v>864334</v>
      </c>
      <c r="H12" s="162">
        <v>772115.09</v>
      </c>
      <c r="I12" s="97">
        <f t="shared" si="1"/>
        <v>89.330639544435371</v>
      </c>
      <c r="J12" s="97">
        <f t="shared" si="2"/>
        <v>120.95118154196662</v>
      </c>
    </row>
    <row r="13" spans="1:10" x14ac:dyDescent="0.25">
      <c r="A13" s="221" t="s">
        <v>44</v>
      </c>
      <c r="B13" s="222"/>
      <c r="C13" s="222"/>
      <c r="D13" s="222"/>
      <c r="E13" s="222"/>
      <c r="F13" s="163">
        <v>45082.16</v>
      </c>
      <c r="G13" s="163">
        <v>4572</v>
      </c>
      <c r="H13" s="163">
        <v>5457.01</v>
      </c>
      <c r="I13" s="97">
        <f t="shared" si="1"/>
        <v>119.3571741032371</v>
      </c>
      <c r="J13" s="97">
        <f t="shared" si="2"/>
        <v>12.104588600013841</v>
      </c>
    </row>
    <row r="14" spans="1:10" x14ac:dyDescent="0.25">
      <c r="A14" s="217" t="s">
        <v>66</v>
      </c>
      <c r="B14" s="218"/>
      <c r="C14" s="218"/>
      <c r="D14" s="218"/>
      <c r="E14" s="218"/>
      <c r="F14" s="161">
        <f>F8-F11</f>
        <v>909.22999999998137</v>
      </c>
      <c r="G14" s="161">
        <f t="shared" ref="G14:H14" si="4">G8-G11</f>
        <v>0</v>
      </c>
      <c r="H14" s="161">
        <f t="shared" si="4"/>
        <v>-9901.4699999999721</v>
      </c>
      <c r="I14" s="32">
        <f>(H14/F14)*100</f>
        <v>-1088.9950837522053</v>
      </c>
      <c r="J14" s="32">
        <v>0</v>
      </c>
    </row>
    <row r="15" spans="1:10" ht="18" x14ac:dyDescent="0.25">
      <c r="A15" s="25"/>
      <c r="B15" s="23"/>
      <c r="C15" s="23"/>
      <c r="D15" s="23"/>
      <c r="E15" s="23"/>
      <c r="F15" s="23"/>
      <c r="G15" s="24"/>
      <c r="H15" s="24"/>
      <c r="I15" s="24"/>
      <c r="J15" s="24"/>
    </row>
    <row r="16" spans="1:10" ht="15.75" x14ac:dyDescent="0.25">
      <c r="A16" s="219" t="s">
        <v>34</v>
      </c>
      <c r="B16" s="220"/>
      <c r="C16" s="220"/>
      <c r="D16" s="220"/>
      <c r="E16" s="220"/>
      <c r="F16" s="220"/>
      <c r="G16" s="220"/>
      <c r="H16" s="220"/>
      <c r="I16" s="220"/>
      <c r="J16" s="220"/>
    </row>
    <row r="17" spans="1:10" ht="18" x14ac:dyDescent="0.25">
      <c r="A17" s="25"/>
      <c r="B17" s="23"/>
      <c r="C17" s="23"/>
      <c r="D17" s="23"/>
      <c r="E17" s="23"/>
      <c r="F17" s="23"/>
      <c r="G17" s="24"/>
      <c r="H17" s="24"/>
      <c r="I17" s="24"/>
      <c r="J17" s="24"/>
    </row>
    <row r="18" spans="1:10" x14ac:dyDescent="0.25">
      <c r="A18" s="28"/>
      <c r="B18" s="29"/>
      <c r="C18" s="29"/>
      <c r="D18" s="30"/>
      <c r="E18" s="31"/>
      <c r="F18" s="3" t="s">
        <v>195</v>
      </c>
      <c r="G18" s="3" t="s">
        <v>208</v>
      </c>
      <c r="H18" s="3" t="s">
        <v>197</v>
      </c>
      <c r="I18" s="3" t="s">
        <v>182</v>
      </c>
      <c r="J18" s="3" t="s">
        <v>183</v>
      </c>
    </row>
    <row r="19" spans="1:10" x14ac:dyDescent="0.25">
      <c r="A19" s="221" t="s">
        <v>45</v>
      </c>
      <c r="B19" s="222"/>
      <c r="C19" s="222"/>
      <c r="D19" s="222"/>
      <c r="E19" s="222"/>
      <c r="F19" s="163"/>
      <c r="G19" s="163"/>
      <c r="H19" s="163"/>
      <c r="I19" s="44"/>
      <c r="J19" s="43"/>
    </row>
    <row r="20" spans="1:10" x14ac:dyDescent="0.25">
      <c r="A20" s="221" t="s">
        <v>46</v>
      </c>
      <c r="B20" s="222"/>
      <c r="C20" s="222"/>
      <c r="D20" s="222"/>
      <c r="E20" s="222"/>
      <c r="F20" s="163"/>
      <c r="G20" s="163"/>
      <c r="H20" s="163"/>
      <c r="I20" s="44"/>
      <c r="J20" s="43"/>
    </row>
    <row r="21" spans="1:10" x14ac:dyDescent="0.25">
      <c r="A21" s="217" t="s">
        <v>2</v>
      </c>
      <c r="B21" s="218"/>
      <c r="C21" s="218"/>
      <c r="D21" s="218"/>
      <c r="E21" s="218"/>
      <c r="F21" s="161">
        <f>F19-F20</f>
        <v>0</v>
      </c>
      <c r="G21" s="161">
        <f t="shared" ref="G21:J21" si="5">G19-G20</f>
        <v>0</v>
      </c>
      <c r="H21" s="161">
        <f t="shared" si="5"/>
        <v>0</v>
      </c>
      <c r="I21" s="32">
        <f t="shared" si="5"/>
        <v>0</v>
      </c>
      <c r="J21" s="32">
        <f t="shared" si="5"/>
        <v>0</v>
      </c>
    </row>
    <row r="22" spans="1:10" x14ac:dyDescent="0.25">
      <c r="A22" s="217" t="s">
        <v>67</v>
      </c>
      <c r="B22" s="218"/>
      <c r="C22" s="218"/>
      <c r="D22" s="218"/>
      <c r="E22" s="218"/>
      <c r="F22" s="161">
        <f>F14+F21</f>
        <v>909.22999999998137</v>
      </c>
      <c r="G22" s="161">
        <f t="shared" ref="G22:J22" si="6">G14+G21</f>
        <v>0</v>
      </c>
      <c r="H22" s="161">
        <f t="shared" si="6"/>
        <v>-9901.4699999999721</v>
      </c>
      <c r="I22" s="32">
        <f t="shared" si="6"/>
        <v>-1088.9950837522053</v>
      </c>
      <c r="J22" s="32">
        <f t="shared" si="6"/>
        <v>0</v>
      </c>
    </row>
    <row r="23" spans="1:10" ht="18" x14ac:dyDescent="0.25">
      <c r="A23" s="22"/>
      <c r="B23" s="23"/>
      <c r="C23" s="23"/>
      <c r="D23" s="23"/>
      <c r="E23" s="23"/>
      <c r="F23" s="23"/>
      <c r="G23" s="24"/>
      <c r="H23" s="24"/>
      <c r="I23" s="24"/>
      <c r="J23" s="24"/>
    </row>
    <row r="24" spans="1:10" ht="15.75" x14ac:dyDescent="0.25">
      <c r="A24" s="219" t="s">
        <v>68</v>
      </c>
      <c r="B24" s="220"/>
      <c r="C24" s="220"/>
      <c r="D24" s="220"/>
      <c r="E24" s="220"/>
      <c r="F24" s="220"/>
      <c r="G24" s="220"/>
      <c r="H24" s="220"/>
      <c r="I24" s="220"/>
      <c r="J24" s="220"/>
    </row>
    <row r="25" spans="1:10" ht="15.75" x14ac:dyDescent="0.25">
      <c r="A25" s="40"/>
      <c r="B25" s="41"/>
      <c r="C25" s="41"/>
      <c r="D25" s="41"/>
      <c r="E25" s="41"/>
      <c r="F25" s="41"/>
      <c r="G25" s="41"/>
      <c r="H25" s="160"/>
      <c r="I25" s="41"/>
      <c r="J25" s="41"/>
    </row>
    <row r="26" spans="1:10" x14ac:dyDescent="0.25">
      <c r="A26" s="28"/>
      <c r="B26" s="29"/>
      <c r="C26" s="29"/>
      <c r="D26" s="30"/>
      <c r="E26" s="31"/>
      <c r="F26" s="3" t="s">
        <v>195</v>
      </c>
      <c r="G26" s="3" t="s">
        <v>208</v>
      </c>
      <c r="H26" s="3" t="s">
        <v>197</v>
      </c>
      <c r="I26" s="3" t="s">
        <v>182</v>
      </c>
      <c r="J26" s="3" t="s">
        <v>183</v>
      </c>
    </row>
    <row r="27" spans="1:10" ht="15" customHeight="1" x14ac:dyDescent="0.25">
      <c r="A27" s="212" t="s">
        <v>69</v>
      </c>
      <c r="B27" s="213"/>
      <c r="C27" s="213"/>
      <c r="D27" s="213"/>
      <c r="E27" s="214"/>
      <c r="F27" s="210">
        <v>4849.07</v>
      </c>
      <c r="G27" s="164">
        <v>5758.3</v>
      </c>
      <c r="H27" s="210">
        <v>5758.3</v>
      </c>
      <c r="I27" s="45">
        <f>(H27/F27)*100</f>
        <v>118.75060578626417</v>
      </c>
      <c r="J27" s="46">
        <v>0</v>
      </c>
    </row>
    <row r="28" spans="1:10" ht="15" customHeight="1" x14ac:dyDescent="0.25">
      <c r="A28" s="217" t="s">
        <v>70</v>
      </c>
      <c r="B28" s="218"/>
      <c r="C28" s="218"/>
      <c r="D28" s="218"/>
      <c r="E28" s="218"/>
      <c r="F28" s="165">
        <f>F22+F27</f>
        <v>5758.2999999999811</v>
      </c>
      <c r="G28" s="165">
        <f t="shared" ref="G28" si="7">G22+G27</f>
        <v>5758.3</v>
      </c>
      <c r="H28" s="165">
        <f>H22+H27</f>
        <v>-4143.1699999999719</v>
      </c>
      <c r="I28" s="47">
        <f>(H28/F28)*100</f>
        <v>-71.951270340204317</v>
      </c>
      <c r="J28" s="48">
        <f t="shared" ref="J28" si="8">J22+J27</f>
        <v>0</v>
      </c>
    </row>
    <row r="29" spans="1:10" ht="45" customHeight="1" x14ac:dyDescent="0.25">
      <c r="A29" s="224" t="s">
        <v>71</v>
      </c>
      <c r="B29" s="230"/>
      <c r="C29" s="230"/>
      <c r="D29" s="230"/>
      <c r="E29" s="231"/>
      <c r="F29" s="165">
        <f>F14+F21+F27-F28</f>
        <v>0</v>
      </c>
      <c r="G29" s="165">
        <f t="shared" ref="G29:H29" si="9">G14+G21+G27-G28</f>
        <v>0</v>
      </c>
      <c r="H29" s="165">
        <f t="shared" si="9"/>
        <v>0</v>
      </c>
      <c r="I29" s="47">
        <v>0</v>
      </c>
      <c r="J29" s="48">
        <f t="shared" ref="J29" si="10">J14+J21+J27-J28</f>
        <v>0</v>
      </c>
    </row>
    <row r="30" spans="1:10" ht="15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</row>
    <row r="31" spans="1:10" ht="15.75" x14ac:dyDescent="0.25">
      <c r="A31" s="232" t="s">
        <v>65</v>
      </c>
      <c r="B31" s="232"/>
      <c r="C31" s="232"/>
      <c r="D31" s="232"/>
      <c r="E31" s="232"/>
      <c r="F31" s="232"/>
      <c r="G31" s="232"/>
      <c r="H31" s="232"/>
      <c r="I31" s="232"/>
      <c r="J31" s="232"/>
    </row>
    <row r="32" spans="1:10" ht="18" x14ac:dyDescent="0.25">
      <c r="A32" s="51"/>
      <c r="B32" s="52"/>
      <c r="C32" s="52"/>
      <c r="D32" s="52"/>
      <c r="E32" s="52"/>
      <c r="F32" s="52"/>
      <c r="G32" s="53"/>
      <c r="H32" s="53"/>
      <c r="I32" s="53"/>
      <c r="J32" s="53"/>
    </row>
    <row r="33" spans="1:10" x14ac:dyDescent="0.25">
      <c r="A33" s="54"/>
      <c r="B33" s="55"/>
      <c r="C33" s="55"/>
      <c r="D33" s="56"/>
      <c r="E33" s="57"/>
      <c r="F33" s="58" t="s">
        <v>195</v>
      </c>
      <c r="G33" s="58" t="s">
        <v>208</v>
      </c>
      <c r="H33" s="58" t="s">
        <v>197</v>
      </c>
      <c r="I33" s="58" t="s">
        <v>182</v>
      </c>
      <c r="J33" s="58" t="s">
        <v>183</v>
      </c>
    </row>
    <row r="34" spans="1:10" x14ac:dyDescent="0.25">
      <c r="A34" s="212" t="s">
        <v>69</v>
      </c>
      <c r="B34" s="213"/>
      <c r="C34" s="213"/>
      <c r="D34" s="213"/>
      <c r="E34" s="214"/>
      <c r="F34" s="164">
        <v>0</v>
      </c>
      <c r="G34" s="164">
        <v>0</v>
      </c>
      <c r="H34" s="164">
        <v>0</v>
      </c>
      <c r="I34" s="45">
        <f>G37</f>
        <v>0</v>
      </c>
      <c r="J34" s="46">
        <f>I37</f>
        <v>0</v>
      </c>
    </row>
    <row r="35" spans="1:10" ht="28.5" customHeight="1" x14ac:dyDescent="0.25">
      <c r="A35" s="212" t="s">
        <v>72</v>
      </c>
      <c r="B35" s="213"/>
      <c r="C35" s="213"/>
      <c r="D35" s="213"/>
      <c r="E35" s="214"/>
      <c r="F35" s="164">
        <v>0</v>
      </c>
      <c r="G35" s="164">
        <v>0</v>
      </c>
      <c r="H35" s="164">
        <v>0</v>
      </c>
      <c r="I35" s="45">
        <v>0</v>
      </c>
      <c r="J35" s="46">
        <v>0</v>
      </c>
    </row>
    <row r="36" spans="1:10" x14ac:dyDescent="0.25">
      <c r="A36" s="212" t="s">
        <v>73</v>
      </c>
      <c r="B36" s="215"/>
      <c r="C36" s="215"/>
      <c r="D36" s="215"/>
      <c r="E36" s="216"/>
      <c r="F36" s="164">
        <v>0</v>
      </c>
      <c r="G36" s="164">
        <v>0</v>
      </c>
      <c r="H36" s="164">
        <v>0</v>
      </c>
      <c r="I36" s="45">
        <v>0</v>
      </c>
      <c r="J36" s="46">
        <v>0</v>
      </c>
    </row>
    <row r="37" spans="1:10" ht="15" customHeight="1" x14ac:dyDescent="0.25">
      <c r="A37" s="217" t="s">
        <v>70</v>
      </c>
      <c r="B37" s="218"/>
      <c r="C37" s="218"/>
      <c r="D37" s="218"/>
      <c r="E37" s="218"/>
      <c r="F37" s="166">
        <f>F34-F35+F36</f>
        <v>0</v>
      </c>
      <c r="G37" s="166">
        <f t="shared" ref="G37:J37" si="11">G34-G35+G36</f>
        <v>0</v>
      </c>
      <c r="H37" s="166">
        <v>0</v>
      </c>
      <c r="I37" s="33">
        <f t="shared" si="11"/>
        <v>0</v>
      </c>
      <c r="J37" s="59">
        <f t="shared" si="11"/>
        <v>0</v>
      </c>
    </row>
    <row r="38" spans="1:10" ht="17.25" customHeight="1" x14ac:dyDescent="0.25"/>
    <row r="39" spans="1:10" ht="9" customHeight="1" x14ac:dyDescent="0.25"/>
  </sheetData>
  <mergeCells count="23"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29:E29"/>
    <mergeCell ref="A31:J31"/>
    <mergeCell ref="A34:E34"/>
    <mergeCell ref="A35:E35"/>
    <mergeCell ref="A36:E36"/>
    <mergeCell ref="A21:E21"/>
    <mergeCell ref="A22:E22"/>
    <mergeCell ref="A24:J24"/>
    <mergeCell ref="A27:E27"/>
    <mergeCell ref="A28:E28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31" zoomScale="120" zoomScaleNormal="120" workbookViewId="0">
      <selection activeCell="L15" sqref="L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7.85546875" customWidth="1"/>
    <col min="4" max="8" width="25.28515625" customWidth="1"/>
  </cols>
  <sheetData>
    <row r="1" spans="1:8" ht="42" customHeight="1" x14ac:dyDescent="0.25">
      <c r="A1" s="219" t="s">
        <v>194</v>
      </c>
      <c r="B1" s="219"/>
      <c r="C1" s="219"/>
      <c r="D1" s="219"/>
      <c r="E1" s="219"/>
      <c r="F1" s="219"/>
      <c r="G1" s="219"/>
      <c r="H1" s="219"/>
    </row>
    <row r="2" spans="1:8" ht="18" customHeight="1" x14ac:dyDescent="0.25">
      <c r="A2" s="4"/>
      <c r="B2" s="4"/>
      <c r="C2" s="4"/>
      <c r="D2" s="4"/>
      <c r="E2" s="4"/>
      <c r="F2" s="25"/>
      <c r="G2" s="4"/>
      <c r="H2" s="4"/>
    </row>
    <row r="3" spans="1:8" ht="15.75" customHeight="1" x14ac:dyDescent="0.25">
      <c r="A3" s="219" t="s">
        <v>22</v>
      </c>
      <c r="B3" s="219"/>
      <c r="C3" s="219"/>
      <c r="D3" s="219"/>
      <c r="E3" s="219"/>
      <c r="F3" s="219"/>
      <c r="G3" s="219"/>
      <c r="H3" s="219"/>
    </row>
    <row r="4" spans="1:8" ht="18" x14ac:dyDescent="0.25">
      <c r="A4" s="4"/>
      <c r="B4" s="4"/>
      <c r="C4" s="4"/>
      <c r="D4" s="4"/>
      <c r="E4" s="4"/>
      <c r="F4" s="25"/>
      <c r="G4" s="5"/>
      <c r="H4" s="5"/>
    </row>
    <row r="5" spans="1:8" ht="18" customHeight="1" x14ac:dyDescent="0.25">
      <c r="A5" s="219" t="s">
        <v>4</v>
      </c>
      <c r="B5" s="219"/>
      <c r="C5" s="219"/>
      <c r="D5" s="219"/>
      <c r="E5" s="219"/>
      <c r="F5" s="219"/>
      <c r="G5" s="219"/>
      <c r="H5" s="219"/>
    </row>
    <row r="6" spans="1:8" ht="18" x14ac:dyDescent="0.25">
      <c r="A6" s="4"/>
      <c r="B6" s="4"/>
      <c r="C6" s="4"/>
      <c r="D6" s="4"/>
      <c r="E6" s="4"/>
      <c r="F6" s="25"/>
      <c r="G6" s="5"/>
      <c r="H6" s="5"/>
    </row>
    <row r="7" spans="1:8" ht="15.75" customHeight="1" x14ac:dyDescent="0.25">
      <c r="A7" s="219" t="s">
        <v>47</v>
      </c>
      <c r="B7" s="219"/>
      <c r="C7" s="219"/>
      <c r="D7" s="219"/>
      <c r="E7" s="219"/>
      <c r="F7" s="219"/>
      <c r="G7" s="219"/>
      <c r="H7" s="219"/>
    </row>
    <row r="8" spans="1:8" ht="18" x14ac:dyDescent="0.25">
      <c r="A8" s="4"/>
      <c r="B8" s="4"/>
      <c r="C8" s="4"/>
      <c r="D8" s="4"/>
      <c r="E8" s="4"/>
      <c r="F8" s="25"/>
      <c r="G8" s="5"/>
      <c r="H8" s="5"/>
    </row>
    <row r="9" spans="1:8" x14ac:dyDescent="0.25">
      <c r="A9" s="21" t="s">
        <v>5</v>
      </c>
      <c r="B9" s="20" t="s">
        <v>6</v>
      </c>
      <c r="C9" s="20" t="s">
        <v>3</v>
      </c>
      <c r="D9" s="20" t="s">
        <v>195</v>
      </c>
      <c r="E9" s="21" t="s">
        <v>208</v>
      </c>
      <c r="F9" s="21" t="s">
        <v>197</v>
      </c>
      <c r="G9" s="21" t="s">
        <v>182</v>
      </c>
      <c r="H9" s="21" t="s">
        <v>183</v>
      </c>
    </row>
    <row r="10" spans="1:8" x14ac:dyDescent="0.25">
      <c r="A10" s="37"/>
      <c r="B10" s="38"/>
      <c r="C10" s="36" t="s">
        <v>0</v>
      </c>
      <c r="D10" s="38"/>
      <c r="E10" s="37"/>
      <c r="F10" s="37"/>
      <c r="G10" s="37"/>
      <c r="H10" s="37"/>
    </row>
    <row r="11" spans="1:8" ht="15.75" customHeight="1" x14ac:dyDescent="0.25">
      <c r="A11" s="60">
        <v>6</v>
      </c>
      <c r="B11" s="60"/>
      <c r="C11" s="60" t="s">
        <v>7</v>
      </c>
      <c r="D11" s="167">
        <f>D12+D13+D14+D15+D16</f>
        <v>684360.58999999985</v>
      </c>
      <c r="E11" s="167">
        <f>E12+E13+E14+E15+E16</f>
        <v>868906</v>
      </c>
      <c r="F11" s="167">
        <f>F12+F13+F14+F15+F16</f>
        <v>767670.63000000012</v>
      </c>
      <c r="G11" s="61">
        <f>(F11/E11)*100</f>
        <v>88.349099902636212</v>
      </c>
      <c r="H11" s="61">
        <f>(F11/D11)*100</f>
        <v>112.17341284950383</v>
      </c>
    </row>
    <row r="12" spans="1:8" ht="38.25" x14ac:dyDescent="0.25">
      <c r="A12" s="62"/>
      <c r="B12" s="63">
        <v>63</v>
      </c>
      <c r="C12" s="63" t="s">
        <v>36</v>
      </c>
      <c r="D12" s="168">
        <v>551939.71</v>
      </c>
      <c r="E12" s="168">
        <v>786092</v>
      </c>
      <c r="F12" s="168">
        <v>717147.98</v>
      </c>
      <c r="G12" s="64">
        <f t="shared" ref="G12:G13" si="0">(F12/E12)*100</f>
        <v>91.229522753061971</v>
      </c>
      <c r="H12" s="64">
        <f>(F12/D12)*100</f>
        <v>129.93230365686136</v>
      </c>
    </row>
    <row r="13" spans="1:8" x14ac:dyDescent="0.25">
      <c r="A13" s="68"/>
      <c r="B13" s="69">
        <v>64</v>
      </c>
      <c r="C13" s="69" t="s">
        <v>212</v>
      </c>
      <c r="D13" s="168">
        <v>4.1100000000000003</v>
      </c>
      <c r="E13" s="168">
        <v>8</v>
      </c>
      <c r="F13" s="168">
        <v>6.31</v>
      </c>
      <c r="G13" s="64">
        <f t="shared" si="0"/>
        <v>78.875</v>
      </c>
      <c r="H13" s="64">
        <f t="shared" ref="H13:H16" si="1">(F13/D13)*100</f>
        <v>153.5279805352798</v>
      </c>
    </row>
    <row r="14" spans="1:8" ht="51" x14ac:dyDescent="0.25">
      <c r="A14" s="68"/>
      <c r="B14" s="69">
        <v>65</v>
      </c>
      <c r="C14" s="211" t="s">
        <v>213</v>
      </c>
      <c r="D14" s="168">
        <v>16547.87</v>
      </c>
      <c r="E14" s="168">
        <v>9500</v>
      </c>
      <c r="F14" s="168">
        <v>10059.26</v>
      </c>
      <c r="G14" s="64">
        <f>(F14/E14)*100</f>
        <v>105.88694736842106</v>
      </c>
      <c r="H14" s="64">
        <f t="shared" si="1"/>
        <v>60.788850770522131</v>
      </c>
    </row>
    <row r="15" spans="1:8" ht="38.25" x14ac:dyDescent="0.25">
      <c r="A15" s="68"/>
      <c r="B15" s="69">
        <v>66</v>
      </c>
      <c r="C15" s="211" t="s">
        <v>214</v>
      </c>
      <c r="D15" s="168">
        <v>2333.6999999999998</v>
      </c>
      <c r="E15" s="168">
        <v>2047</v>
      </c>
      <c r="F15" s="168">
        <v>3131.67</v>
      </c>
      <c r="G15" s="64">
        <f t="shared" ref="G15:G16" si="2">(F15/E15)*100</f>
        <v>152.98827552515877</v>
      </c>
      <c r="H15" s="64">
        <f t="shared" si="1"/>
        <v>134.193341046407</v>
      </c>
    </row>
    <row r="16" spans="1:8" ht="38.25" x14ac:dyDescent="0.25">
      <c r="A16" s="68"/>
      <c r="B16" s="69">
        <v>67</v>
      </c>
      <c r="C16" s="63" t="s">
        <v>37</v>
      </c>
      <c r="D16" s="168">
        <v>113535.2</v>
      </c>
      <c r="E16" s="168">
        <v>71259</v>
      </c>
      <c r="F16" s="168">
        <v>37325.410000000003</v>
      </c>
      <c r="G16" s="64">
        <f t="shared" si="2"/>
        <v>52.379923939432217</v>
      </c>
      <c r="H16" s="64">
        <f t="shared" si="1"/>
        <v>32.875627999069899</v>
      </c>
    </row>
    <row r="17" spans="1:8" x14ac:dyDescent="0.25">
      <c r="A17" s="12"/>
      <c r="B17" s="13"/>
      <c r="C17" s="18"/>
      <c r="D17" s="8"/>
      <c r="E17" s="9"/>
      <c r="F17" s="9"/>
      <c r="G17" s="9"/>
      <c r="H17" s="9"/>
    </row>
    <row r="18" spans="1:8" ht="25.5" x14ac:dyDescent="0.25">
      <c r="A18" s="72">
        <v>7</v>
      </c>
      <c r="B18" s="72">
        <v>7</v>
      </c>
      <c r="C18" s="73" t="s">
        <v>8</v>
      </c>
      <c r="D18" s="74"/>
      <c r="E18" s="61"/>
      <c r="F18" s="61"/>
      <c r="G18" s="61"/>
      <c r="H18" s="61"/>
    </row>
    <row r="19" spans="1:8" ht="25.5" x14ac:dyDescent="0.25">
      <c r="A19" s="71"/>
      <c r="B19" s="71"/>
      <c r="C19" s="75" t="s">
        <v>35</v>
      </c>
      <c r="D19" s="8"/>
      <c r="E19" s="9"/>
      <c r="F19" s="9"/>
      <c r="G19" s="9"/>
      <c r="H19" s="9"/>
    </row>
    <row r="20" spans="1:8" x14ac:dyDescent="0.25">
      <c r="A20" s="71"/>
      <c r="B20" s="13"/>
      <c r="C20" s="13" t="s">
        <v>76</v>
      </c>
      <c r="D20" s="8"/>
      <c r="E20" s="9"/>
      <c r="F20" s="9"/>
      <c r="G20" s="9"/>
      <c r="H20" s="9"/>
    </row>
    <row r="22" spans="1:8" ht="15.75" customHeight="1" x14ac:dyDescent="0.25">
      <c r="A22" s="219" t="s">
        <v>78</v>
      </c>
      <c r="B22" s="219"/>
      <c r="C22" s="219"/>
      <c r="D22" s="219"/>
      <c r="E22" s="219"/>
      <c r="F22" s="219"/>
      <c r="G22" s="219"/>
      <c r="H22" s="219"/>
    </row>
    <row r="24" spans="1:8" x14ac:dyDescent="0.25">
      <c r="A24" s="21" t="s">
        <v>5</v>
      </c>
      <c r="B24" s="20" t="s">
        <v>6</v>
      </c>
      <c r="C24" s="20" t="s">
        <v>3</v>
      </c>
      <c r="D24" s="20" t="s">
        <v>195</v>
      </c>
      <c r="E24" s="21" t="s">
        <v>208</v>
      </c>
      <c r="F24" s="21" t="s">
        <v>197</v>
      </c>
      <c r="G24" s="21" t="s">
        <v>182</v>
      </c>
      <c r="H24" s="21" t="s">
        <v>183</v>
      </c>
    </row>
    <row r="25" spans="1:8" x14ac:dyDescent="0.25">
      <c r="A25" s="37"/>
      <c r="B25" s="38"/>
      <c r="C25" s="36" t="s">
        <v>1</v>
      </c>
      <c r="D25" s="196">
        <f>D26+D34</f>
        <v>683451.36</v>
      </c>
      <c r="E25" s="196">
        <f>E26+E34</f>
        <v>868906</v>
      </c>
      <c r="F25" s="196">
        <f t="shared" ref="F25" si="3">F26+F34</f>
        <v>777572.1</v>
      </c>
      <c r="G25" s="37"/>
      <c r="H25" s="37"/>
    </row>
    <row r="26" spans="1:8" ht="15.75" customHeight="1" x14ac:dyDescent="0.25">
      <c r="A26" s="60">
        <v>3</v>
      </c>
      <c r="B26" s="60"/>
      <c r="C26" s="60" t="s">
        <v>9</v>
      </c>
      <c r="D26" s="167">
        <f>SUM(D27+D28+D30+D32+D29)</f>
        <v>638369.19999999995</v>
      </c>
      <c r="E26" s="167">
        <f>SUM(E27+E28+E30+E32+E29)</f>
        <v>864334</v>
      </c>
      <c r="F26" s="167">
        <f>SUM(F27+F28+F30+F32+F29)</f>
        <v>772115.09</v>
      </c>
      <c r="G26" s="61">
        <f>(F26/E26)*100</f>
        <v>89.330639544435371</v>
      </c>
      <c r="H26" s="61">
        <f>(F26/D26)*100</f>
        <v>120.95118154196662</v>
      </c>
    </row>
    <row r="27" spans="1:8" ht="15.75" customHeight="1" x14ac:dyDescent="0.25">
      <c r="A27" s="62"/>
      <c r="B27" s="63">
        <v>31</v>
      </c>
      <c r="C27" s="63" t="s">
        <v>10</v>
      </c>
      <c r="D27" s="168">
        <v>498835.29</v>
      </c>
      <c r="E27" s="168">
        <v>722653</v>
      </c>
      <c r="F27" s="168">
        <v>664337.41</v>
      </c>
      <c r="G27" s="64">
        <f t="shared" ref="G27:G36" si="4">(F27/E27)*100</f>
        <v>91.93034692999268</v>
      </c>
      <c r="H27" s="64">
        <f t="shared" ref="H27:H37" si="5">(F27/D27)*100</f>
        <v>133.17770881847594</v>
      </c>
    </row>
    <row r="28" spans="1:8" x14ac:dyDescent="0.25">
      <c r="A28" s="68"/>
      <c r="B28" s="69">
        <v>32</v>
      </c>
      <c r="C28" s="68" t="s">
        <v>25</v>
      </c>
      <c r="D28" s="168">
        <v>131758.24</v>
      </c>
      <c r="E28" s="168">
        <v>132529</v>
      </c>
      <c r="F28" s="168">
        <v>98567.62</v>
      </c>
      <c r="G28" s="64">
        <f t="shared" si="4"/>
        <v>74.374378437926794</v>
      </c>
      <c r="H28" s="64">
        <f t="shared" si="5"/>
        <v>74.809454042494806</v>
      </c>
    </row>
    <row r="29" spans="1:8" x14ac:dyDescent="0.25">
      <c r="A29" s="68"/>
      <c r="B29" s="69">
        <v>34</v>
      </c>
      <c r="C29" s="68" t="s">
        <v>142</v>
      </c>
      <c r="D29" s="168">
        <v>567.94000000000005</v>
      </c>
      <c r="E29" s="168">
        <v>558</v>
      </c>
      <c r="F29" s="168">
        <v>616.20000000000005</v>
      </c>
      <c r="G29" s="64">
        <f t="shared" si="4"/>
        <v>110.43010752688174</v>
      </c>
      <c r="H29" s="64">
        <f t="shared" si="5"/>
        <v>108.49737648343134</v>
      </c>
    </row>
    <row r="30" spans="1:8" ht="25.5" x14ac:dyDescent="0.25">
      <c r="A30" s="68"/>
      <c r="B30" s="90">
        <v>37</v>
      </c>
      <c r="C30" s="206" t="s">
        <v>113</v>
      </c>
      <c r="D30" s="179">
        <v>7207.73</v>
      </c>
      <c r="E30" s="179">
        <v>8594</v>
      </c>
      <c r="F30" s="179">
        <v>8593.86</v>
      </c>
      <c r="G30" s="64">
        <f t="shared" si="4"/>
        <v>99.998370956481281</v>
      </c>
      <c r="H30" s="64">
        <f t="shared" si="5"/>
        <v>119.23115876982075</v>
      </c>
    </row>
    <row r="31" spans="1:8" x14ac:dyDescent="0.25">
      <c r="A31" s="77"/>
      <c r="B31" s="78"/>
      <c r="C31" s="78" t="s">
        <v>74</v>
      </c>
      <c r="D31" s="173">
        <v>0</v>
      </c>
      <c r="E31" s="173">
        <v>0</v>
      </c>
      <c r="F31" s="173">
        <v>0</v>
      </c>
      <c r="G31" s="119">
        <v>0</v>
      </c>
      <c r="H31" s="119">
        <v>0</v>
      </c>
    </row>
    <row r="32" spans="1:8" x14ac:dyDescent="0.25">
      <c r="A32" s="68"/>
      <c r="B32" s="89">
        <v>38</v>
      </c>
      <c r="C32" s="89" t="s">
        <v>115</v>
      </c>
      <c r="D32" s="180">
        <v>0</v>
      </c>
      <c r="E32" s="168">
        <v>0</v>
      </c>
      <c r="F32" s="168">
        <v>0</v>
      </c>
      <c r="G32" s="64">
        <v>0</v>
      </c>
      <c r="H32" s="64">
        <v>0</v>
      </c>
    </row>
    <row r="33" spans="1:8" x14ac:dyDescent="0.25">
      <c r="D33" s="157"/>
      <c r="G33" s="9"/>
      <c r="H33" s="9"/>
    </row>
    <row r="34" spans="1:8" ht="25.5" x14ac:dyDescent="0.25">
      <c r="A34" s="72">
        <v>4</v>
      </c>
      <c r="B34" s="72"/>
      <c r="C34" s="73" t="s">
        <v>11</v>
      </c>
      <c r="D34" s="167">
        <f>SUM(D35+D37+D36)</f>
        <v>45082.16</v>
      </c>
      <c r="E34" s="167">
        <f t="shared" ref="E34:F34" si="6">SUM(E35+E37+E36)</f>
        <v>4572</v>
      </c>
      <c r="F34" s="167">
        <f t="shared" si="6"/>
        <v>5457.01</v>
      </c>
      <c r="G34" s="61">
        <f t="shared" si="4"/>
        <v>119.3571741032371</v>
      </c>
      <c r="H34" s="61">
        <f t="shared" si="5"/>
        <v>12.104588600013841</v>
      </c>
    </row>
    <row r="35" spans="1:8" ht="38.25" x14ac:dyDescent="0.25">
      <c r="A35" s="91"/>
      <c r="B35" s="95">
        <v>41</v>
      </c>
      <c r="C35" s="92" t="s">
        <v>117</v>
      </c>
      <c r="D35" s="180">
        <v>0</v>
      </c>
      <c r="E35" s="168">
        <v>0</v>
      </c>
      <c r="F35" s="168">
        <v>0</v>
      </c>
      <c r="G35" s="64">
        <v>0</v>
      </c>
      <c r="H35" s="64">
        <v>0</v>
      </c>
    </row>
    <row r="36" spans="1:8" x14ac:dyDescent="0.25">
      <c r="A36" s="91"/>
      <c r="B36" s="69">
        <v>42</v>
      </c>
      <c r="C36" s="89" t="s">
        <v>118</v>
      </c>
      <c r="D36" s="168">
        <v>36962.79</v>
      </c>
      <c r="E36" s="168">
        <v>4572</v>
      </c>
      <c r="F36" s="168">
        <v>5457.01</v>
      </c>
      <c r="G36" s="64">
        <f t="shared" si="4"/>
        <v>119.3571741032371</v>
      </c>
      <c r="H36" s="64">
        <f t="shared" si="5"/>
        <v>14.763522991635641</v>
      </c>
    </row>
    <row r="37" spans="1:8" ht="25.5" x14ac:dyDescent="0.25">
      <c r="A37" s="63"/>
      <c r="B37" s="207">
        <v>45</v>
      </c>
      <c r="C37" s="208" t="s">
        <v>210</v>
      </c>
      <c r="D37" s="168">
        <v>8119.37</v>
      </c>
      <c r="E37" s="168">
        <v>0</v>
      </c>
      <c r="F37" s="168">
        <v>0</v>
      </c>
      <c r="G37" s="64">
        <v>0</v>
      </c>
      <c r="H37" s="64">
        <f t="shared" si="5"/>
        <v>0</v>
      </c>
    </row>
  </sheetData>
  <mergeCells count="5">
    <mergeCell ref="A1:H1"/>
    <mergeCell ref="A3:H3"/>
    <mergeCell ref="A5:H5"/>
    <mergeCell ref="A7:H7"/>
    <mergeCell ref="A22:H22"/>
  </mergeCells>
  <pageMargins left="0.7" right="0.7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opLeftCell="A10" workbookViewId="0">
      <selection activeCell="H28" sqref="H28:M40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219" t="s">
        <v>209</v>
      </c>
      <c r="B1" s="219"/>
      <c r="C1" s="219"/>
      <c r="D1" s="219"/>
      <c r="E1" s="219"/>
      <c r="F1" s="219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219" t="s">
        <v>22</v>
      </c>
      <c r="B3" s="219"/>
      <c r="C3" s="219"/>
      <c r="D3" s="219"/>
      <c r="E3" s="219"/>
      <c r="F3" s="219"/>
    </row>
    <row r="4" spans="1:6" ht="18" x14ac:dyDescent="0.25">
      <c r="B4" s="25"/>
      <c r="C4" s="25"/>
      <c r="D4" s="25"/>
      <c r="E4" s="5"/>
      <c r="F4" s="5"/>
    </row>
    <row r="5" spans="1:6" ht="18" customHeight="1" x14ac:dyDescent="0.25">
      <c r="A5" s="219" t="s">
        <v>4</v>
      </c>
      <c r="B5" s="219"/>
      <c r="C5" s="219"/>
      <c r="D5" s="219"/>
      <c r="E5" s="219"/>
      <c r="F5" s="219"/>
    </row>
    <row r="6" spans="1:6" ht="18" x14ac:dyDescent="0.25">
      <c r="A6" s="25"/>
      <c r="B6" s="25"/>
      <c r="C6" s="25"/>
      <c r="D6" s="25"/>
      <c r="E6" s="5"/>
      <c r="F6" s="5"/>
    </row>
    <row r="7" spans="1:6" ht="15.75" customHeight="1" x14ac:dyDescent="0.25">
      <c r="A7" s="219" t="s">
        <v>48</v>
      </c>
      <c r="B7" s="219"/>
      <c r="C7" s="219"/>
      <c r="D7" s="219"/>
      <c r="E7" s="219"/>
      <c r="F7" s="219"/>
    </row>
    <row r="8" spans="1:6" ht="18" x14ac:dyDescent="0.25">
      <c r="A8" s="25"/>
      <c r="B8" s="25"/>
      <c r="C8" s="25"/>
      <c r="D8" s="25"/>
      <c r="E8" s="5"/>
      <c r="F8" s="5"/>
    </row>
    <row r="9" spans="1:6" x14ac:dyDescent="0.25">
      <c r="A9" s="21" t="s">
        <v>50</v>
      </c>
      <c r="B9" s="20" t="s">
        <v>195</v>
      </c>
      <c r="C9" s="21" t="s">
        <v>208</v>
      </c>
      <c r="D9" s="21" t="s">
        <v>197</v>
      </c>
      <c r="E9" s="21" t="s">
        <v>182</v>
      </c>
      <c r="F9" s="21" t="s">
        <v>183</v>
      </c>
    </row>
    <row r="10" spans="1:6" x14ac:dyDescent="0.25">
      <c r="A10" s="101" t="s">
        <v>0</v>
      </c>
      <c r="B10" s="181">
        <f>SUM(B11+B15+B18+B21+B13)</f>
        <v>684360.59</v>
      </c>
      <c r="C10" s="181">
        <f>SUM(C11+C15+C18+C21+C13)</f>
        <v>868906</v>
      </c>
      <c r="D10" s="181">
        <f>SUM(D11+D15+D18+D21+D13)</f>
        <v>767670.63</v>
      </c>
      <c r="E10" s="107">
        <f>(D10/C10)*100</f>
        <v>88.349099902636183</v>
      </c>
      <c r="F10" s="107">
        <f>(D10/B10)*100</f>
        <v>112.17341284950379</v>
      </c>
    </row>
    <row r="11" spans="1:6" x14ac:dyDescent="0.25">
      <c r="A11" s="100" t="s">
        <v>55</v>
      </c>
      <c r="B11" s="182">
        <f>SUM(B12)</f>
        <v>113535.2</v>
      </c>
      <c r="C11" s="182">
        <f>SUM(C12)</f>
        <v>32784</v>
      </c>
      <c r="D11" s="182">
        <f>SUM(D12)</f>
        <v>3300.67</v>
      </c>
      <c r="E11" s="192">
        <f t="shared" ref="E11:E20" si="0">(D11/C11)*100</f>
        <v>10.067929477794046</v>
      </c>
      <c r="F11" s="192">
        <f t="shared" ref="F11:F22" si="1">(D11/B11)*100</f>
        <v>2.9071776858630627</v>
      </c>
    </row>
    <row r="12" spans="1:6" x14ac:dyDescent="0.25">
      <c r="A12" s="13" t="s">
        <v>56</v>
      </c>
      <c r="B12" s="169">
        <v>113535.2</v>
      </c>
      <c r="C12" s="169">
        <v>32784</v>
      </c>
      <c r="D12" s="169">
        <v>3300.67</v>
      </c>
      <c r="E12" s="98">
        <f t="shared" si="0"/>
        <v>10.067929477794046</v>
      </c>
      <c r="F12" s="98">
        <f t="shared" si="1"/>
        <v>2.9071776858630627</v>
      </c>
    </row>
    <row r="13" spans="1:6" x14ac:dyDescent="0.25">
      <c r="A13" s="193" t="s">
        <v>57</v>
      </c>
      <c r="B13" s="194">
        <f>B14</f>
        <v>4.1100000000000003</v>
      </c>
      <c r="C13" s="194">
        <f>C14</f>
        <v>8</v>
      </c>
      <c r="D13" s="194">
        <f>D14</f>
        <v>6.31</v>
      </c>
      <c r="E13" s="192">
        <f t="shared" si="0"/>
        <v>78.875</v>
      </c>
      <c r="F13" s="192">
        <f t="shared" si="1"/>
        <v>153.5279805352798</v>
      </c>
    </row>
    <row r="14" spans="1:6" x14ac:dyDescent="0.25">
      <c r="A14" s="13" t="s">
        <v>127</v>
      </c>
      <c r="B14" s="169">
        <v>4.1100000000000003</v>
      </c>
      <c r="C14" s="169">
        <v>8</v>
      </c>
      <c r="D14" s="169">
        <v>6.31</v>
      </c>
      <c r="E14" s="98">
        <f t="shared" si="0"/>
        <v>78.875</v>
      </c>
      <c r="F14" s="98">
        <f t="shared" si="1"/>
        <v>153.5279805352798</v>
      </c>
    </row>
    <row r="15" spans="1:6" ht="25.5" x14ac:dyDescent="0.25">
      <c r="A15" s="102" t="s">
        <v>53</v>
      </c>
      <c r="B15" s="183">
        <f>SUM(B16+B17)</f>
        <v>16547.87</v>
      </c>
      <c r="C15" s="183">
        <f>SUM(C16+C17)</f>
        <v>47975</v>
      </c>
      <c r="D15" s="183">
        <f>SUM(D16+D17)</f>
        <v>45855.539999999994</v>
      </c>
      <c r="E15" s="192">
        <f t="shared" si="0"/>
        <v>95.582157373632086</v>
      </c>
      <c r="F15" s="192">
        <f t="shared" si="1"/>
        <v>277.1084133486666</v>
      </c>
    </row>
    <row r="16" spans="1:6" ht="25.5" x14ac:dyDescent="0.25">
      <c r="A16" s="18" t="s">
        <v>54</v>
      </c>
      <c r="B16" s="171">
        <v>16547.87</v>
      </c>
      <c r="C16" s="169">
        <v>9500</v>
      </c>
      <c r="D16" s="169">
        <v>11830.8</v>
      </c>
      <c r="E16" s="98">
        <f t="shared" si="0"/>
        <v>124.53473684210525</v>
      </c>
      <c r="F16" s="98">
        <f>(D16/B16)*100</f>
        <v>71.494397768413691</v>
      </c>
    </row>
    <row r="17" spans="1:6" x14ac:dyDescent="0.25">
      <c r="A17" s="18" t="s">
        <v>128</v>
      </c>
      <c r="B17" s="171">
        <v>0</v>
      </c>
      <c r="C17" s="169">
        <v>38475</v>
      </c>
      <c r="D17" s="169">
        <v>34024.74</v>
      </c>
      <c r="E17" s="98">
        <f t="shared" si="0"/>
        <v>88.433372319688104</v>
      </c>
      <c r="F17" s="98">
        <v>0</v>
      </c>
    </row>
    <row r="18" spans="1:6" x14ac:dyDescent="0.25">
      <c r="A18" s="104" t="s">
        <v>51</v>
      </c>
      <c r="B18" s="183">
        <f>SUM(B19+B20)</f>
        <v>551939.71000000008</v>
      </c>
      <c r="C18" s="183">
        <f t="shared" ref="C18:D18" si="2">SUM(C19+C20)</f>
        <v>786092</v>
      </c>
      <c r="D18" s="183">
        <f t="shared" si="2"/>
        <v>716348.44</v>
      </c>
      <c r="E18" s="192">
        <f t="shared" si="0"/>
        <v>91.127812011825583</v>
      </c>
      <c r="F18" s="192">
        <f t="shared" si="1"/>
        <v>129.78744363220395</v>
      </c>
    </row>
    <row r="19" spans="1:6" x14ac:dyDescent="0.25">
      <c r="A19" s="96" t="s">
        <v>129</v>
      </c>
      <c r="B19" s="171">
        <v>3172.31</v>
      </c>
      <c r="C19" s="169">
        <v>19522</v>
      </c>
      <c r="D19" s="169">
        <v>15193.5</v>
      </c>
      <c r="E19" s="98">
        <f t="shared" si="0"/>
        <v>77.827579141481408</v>
      </c>
      <c r="F19" s="98">
        <f t="shared" si="1"/>
        <v>478.9412131853444</v>
      </c>
    </row>
    <row r="20" spans="1:6" x14ac:dyDescent="0.25">
      <c r="A20" s="96" t="s">
        <v>52</v>
      </c>
      <c r="B20" s="171">
        <v>548767.4</v>
      </c>
      <c r="C20" s="169">
        <v>766570</v>
      </c>
      <c r="D20" s="169">
        <v>701154.94</v>
      </c>
      <c r="E20" s="98">
        <f t="shared" si="0"/>
        <v>91.46652490966251</v>
      </c>
      <c r="F20" s="98">
        <f t="shared" si="1"/>
        <v>127.76905843896702</v>
      </c>
    </row>
    <row r="21" spans="1:6" x14ac:dyDescent="0.25">
      <c r="A21" s="106" t="s">
        <v>130</v>
      </c>
      <c r="B21" s="183">
        <f>B22</f>
        <v>2333.6999999999998</v>
      </c>
      <c r="C21" s="183">
        <f t="shared" ref="C21:D21" si="3">C22</f>
        <v>2047</v>
      </c>
      <c r="D21" s="183">
        <f t="shared" si="3"/>
        <v>2159.67</v>
      </c>
      <c r="E21" s="192">
        <v>0</v>
      </c>
      <c r="F21" s="192">
        <f t="shared" si="1"/>
        <v>92.542743283198377</v>
      </c>
    </row>
    <row r="22" spans="1:6" x14ac:dyDescent="0.25">
      <c r="A22" s="12" t="s">
        <v>179</v>
      </c>
      <c r="B22" s="171">
        <v>2333.6999999999998</v>
      </c>
      <c r="C22" s="169">
        <v>2047</v>
      </c>
      <c r="D22" s="169">
        <v>2159.67</v>
      </c>
      <c r="E22" s="98">
        <v>0</v>
      </c>
      <c r="F22" s="98">
        <f t="shared" si="1"/>
        <v>92.542743283198377</v>
      </c>
    </row>
    <row r="25" spans="1:6" ht="15.75" customHeight="1" x14ac:dyDescent="0.25">
      <c r="A25" s="219" t="s">
        <v>49</v>
      </c>
      <c r="B25" s="219"/>
      <c r="C25" s="219"/>
      <c r="D25" s="219"/>
      <c r="E25" s="219"/>
      <c r="F25" s="219"/>
    </row>
    <row r="26" spans="1:6" ht="18" x14ac:dyDescent="0.25">
      <c r="A26" s="25"/>
      <c r="B26" s="25"/>
      <c r="C26" s="25"/>
      <c r="D26" s="25"/>
      <c r="E26" s="5"/>
      <c r="F26" s="5"/>
    </row>
    <row r="27" spans="1:6" x14ac:dyDescent="0.25">
      <c r="A27" s="21" t="s">
        <v>50</v>
      </c>
      <c r="B27" s="20" t="s">
        <v>195</v>
      </c>
      <c r="C27" s="21" t="s">
        <v>196</v>
      </c>
      <c r="D27" s="21" t="s">
        <v>197</v>
      </c>
      <c r="E27" s="21" t="s">
        <v>182</v>
      </c>
      <c r="F27" s="21" t="s">
        <v>183</v>
      </c>
    </row>
    <row r="28" spans="1:6" x14ac:dyDescent="0.25">
      <c r="A28" s="101" t="s">
        <v>1</v>
      </c>
      <c r="B28" s="181">
        <f>SUM(B29+B33+B36+B39+B41+B31)</f>
        <v>683451.36</v>
      </c>
      <c r="C28" s="181">
        <f>SUM(C29+C33+C36+C39+C41+C31)</f>
        <v>868906</v>
      </c>
      <c r="D28" s="181">
        <f>SUM(D29+D33+D36+D39+D41+D31)</f>
        <v>777572.10000000009</v>
      </c>
      <c r="E28" s="107">
        <f>(D28/C28)</f>
        <v>0.89488632832550363</v>
      </c>
      <c r="F28" s="107">
        <f>(D28/B28)*100</f>
        <v>113.77138820822599</v>
      </c>
    </row>
    <row r="29" spans="1:6" x14ac:dyDescent="0.25">
      <c r="A29" s="100" t="s">
        <v>55</v>
      </c>
      <c r="B29" s="182">
        <f>SUM(B30)</f>
        <v>44290.76</v>
      </c>
      <c r="C29" s="182">
        <f>SUM(C30)</f>
        <v>32784</v>
      </c>
      <c r="D29" s="182">
        <f>SUM(D30)</f>
        <v>3613.76</v>
      </c>
      <c r="E29" s="105">
        <f>(D29/C29)*100</f>
        <v>11.022938018545632</v>
      </c>
      <c r="F29" s="192">
        <f>(D29/B29)*100</f>
        <v>8.1591736064136189</v>
      </c>
    </row>
    <row r="30" spans="1:6" x14ac:dyDescent="0.25">
      <c r="A30" s="13" t="s">
        <v>56</v>
      </c>
      <c r="B30" s="169">
        <v>44290.76</v>
      </c>
      <c r="C30" s="169">
        <v>32784</v>
      </c>
      <c r="D30" s="169">
        <v>3613.76</v>
      </c>
      <c r="E30" s="10">
        <f t="shared" ref="E30:E38" si="4">(D30/C30)*100</f>
        <v>11.022938018545632</v>
      </c>
      <c r="F30" s="98">
        <f>(D30/B30)*100</f>
        <v>8.1591736064136189</v>
      </c>
    </row>
    <row r="31" spans="1:6" x14ac:dyDescent="0.25">
      <c r="A31" s="193" t="s">
        <v>57</v>
      </c>
      <c r="B31" s="194">
        <f>B32</f>
        <v>4.1100000000000003</v>
      </c>
      <c r="C31" s="194">
        <f>C32</f>
        <v>8</v>
      </c>
      <c r="D31" s="194">
        <f>D32</f>
        <v>6.31</v>
      </c>
      <c r="E31" s="105">
        <f t="shared" si="4"/>
        <v>78.875</v>
      </c>
      <c r="F31" s="192">
        <f t="shared" ref="F31:F40" si="5">(D31/B31)*100</f>
        <v>153.5279805352798</v>
      </c>
    </row>
    <row r="32" spans="1:6" x14ac:dyDescent="0.25">
      <c r="A32" s="13" t="s">
        <v>127</v>
      </c>
      <c r="B32" s="169">
        <v>4.1100000000000003</v>
      </c>
      <c r="C32" s="169">
        <v>8</v>
      </c>
      <c r="D32" s="169">
        <v>6.31</v>
      </c>
      <c r="E32" s="10">
        <f t="shared" si="4"/>
        <v>78.875</v>
      </c>
      <c r="F32" s="98">
        <f t="shared" si="5"/>
        <v>153.5279805352798</v>
      </c>
    </row>
    <row r="33" spans="1:6" ht="25.5" x14ac:dyDescent="0.25">
      <c r="A33" s="102" t="s">
        <v>53</v>
      </c>
      <c r="B33" s="183">
        <f>SUM(B34+B35)</f>
        <v>85187.180000000008</v>
      </c>
      <c r="C33" s="183">
        <f>SUM(C34+C35)</f>
        <v>47975</v>
      </c>
      <c r="D33" s="183">
        <f>SUM(D34+D35)</f>
        <v>50265.979999999996</v>
      </c>
      <c r="E33" s="105">
        <f t="shared" si="4"/>
        <v>104.77536216779572</v>
      </c>
      <c r="F33" s="192">
        <f t="shared" si="5"/>
        <v>59.006507786735042</v>
      </c>
    </row>
    <row r="34" spans="1:6" ht="25.5" x14ac:dyDescent="0.25">
      <c r="A34" s="18" t="s">
        <v>54</v>
      </c>
      <c r="B34" s="171">
        <v>15942.74</v>
      </c>
      <c r="C34" s="169">
        <v>9500</v>
      </c>
      <c r="D34" s="169">
        <v>14992.91</v>
      </c>
      <c r="E34" s="10">
        <f t="shared" si="4"/>
        <v>157.82010526315787</v>
      </c>
      <c r="F34" s="98">
        <f t="shared" si="5"/>
        <v>94.04224117058925</v>
      </c>
    </row>
    <row r="35" spans="1:6" x14ac:dyDescent="0.25">
      <c r="A35" s="18" t="s">
        <v>128</v>
      </c>
      <c r="B35" s="171">
        <v>69244.44</v>
      </c>
      <c r="C35" s="169">
        <v>38475</v>
      </c>
      <c r="D35" s="169">
        <v>35273.07</v>
      </c>
      <c r="E35" s="10">
        <f t="shared" si="4"/>
        <v>91.677894736842106</v>
      </c>
      <c r="F35" s="98">
        <f t="shared" si="5"/>
        <v>50.939931061613031</v>
      </c>
    </row>
    <row r="36" spans="1:6" x14ac:dyDescent="0.25">
      <c r="A36" s="104" t="s">
        <v>51</v>
      </c>
      <c r="B36" s="183">
        <f>SUM(B37+B38)</f>
        <v>552075.61</v>
      </c>
      <c r="C36" s="183">
        <f t="shared" ref="C36:D36" si="6">SUM(C37+C38)</f>
        <v>786092</v>
      </c>
      <c r="D36" s="183">
        <f t="shared" si="6"/>
        <v>721526.38</v>
      </c>
      <c r="E36" s="105">
        <f t="shared" si="4"/>
        <v>91.786505905161235</v>
      </c>
      <c r="F36" s="192">
        <f t="shared" si="5"/>
        <v>130.69339904365634</v>
      </c>
    </row>
    <row r="37" spans="1:6" x14ac:dyDescent="0.25">
      <c r="A37" s="96" t="s">
        <v>172</v>
      </c>
      <c r="B37" s="171">
        <v>3388.1</v>
      </c>
      <c r="C37" s="169">
        <v>19522</v>
      </c>
      <c r="D37" s="169">
        <v>17989.419999999998</v>
      </c>
      <c r="E37" s="10">
        <f t="shared" si="4"/>
        <v>92.149472390123961</v>
      </c>
      <c r="F37" s="98">
        <f t="shared" si="5"/>
        <v>530.9589445411882</v>
      </c>
    </row>
    <row r="38" spans="1:6" x14ac:dyDescent="0.25">
      <c r="A38" s="96" t="s">
        <v>52</v>
      </c>
      <c r="B38" s="171">
        <v>548687.51</v>
      </c>
      <c r="C38" s="169">
        <v>766570</v>
      </c>
      <c r="D38" s="169">
        <v>703536.96</v>
      </c>
      <c r="E38" s="10">
        <f t="shared" si="4"/>
        <v>91.777262350470266</v>
      </c>
      <c r="F38" s="98">
        <f t="shared" si="5"/>
        <v>128.22179240055965</v>
      </c>
    </row>
    <row r="39" spans="1:6" x14ac:dyDescent="0.25">
      <c r="A39" s="106" t="s">
        <v>130</v>
      </c>
      <c r="B39" s="183">
        <f>B40</f>
        <v>1893.7</v>
      </c>
      <c r="C39" s="183">
        <f>C40</f>
        <v>2047</v>
      </c>
      <c r="D39" s="183">
        <f>D40</f>
        <v>2159.67</v>
      </c>
      <c r="E39" s="105">
        <v>0</v>
      </c>
      <c r="F39" s="192">
        <f t="shared" si="5"/>
        <v>114.04499128689866</v>
      </c>
    </row>
    <row r="40" spans="1:6" x14ac:dyDescent="0.25">
      <c r="A40" s="12" t="s">
        <v>180</v>
      </c>
      <c r="B40" s="171">
        <v>1893.7</v>
      </c>
      <c r="C40" s="169">
        <v>2047</v>
      </c>
      <c r="D40" s="169">
        <v>2159.67</v>
      </c>
      <c r="E40" s="10">
        <v>0</v>
      </c>
      <c r="F40" s="98">
        <f t="shared" si="5"/>
        <v>114.04499128689866</v>
      </c>
    </row>
    <row r="41" spans="1:6" s="99" customFormat="1" x14ac:dyDescent="0.25">
      <c r="A41" s="12" t="s">
        <v>181</v>
      </c>
      <c r="B41" s="184"/>
      <c r="C41" s="185"/>
      <c r="D41" s="185"/>
      <c r="E41" s="97"/>
      <c r="F41" s="98"/>
    </row>
  </sheetData>
  <mergeCells count="5">
    <mergeCell ref="A1:F1"/>
    <mergeCell ref="A3:F3"/>
    <mergeCell ref="A5:F5"/>
    <mergeCell ref="A7:F7"/>
    <mergeCell ref="A25:F25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G33" sqref="G3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219" t="s">
        <v>209</v>
      </c>
      <c r="B1" s="219"/>
      <c r="C1" s="219"/>
      <c r="D1" s="219"/>
      <c r="E1" s="219"/>
      <c r="F1" s="219"/>
    </row>
    <row r="2" spans="1:6" ht="18" customHeight="1" x14ac:dyDescent="0.25">
      <c r="A2" s="4"/>
      <c r="B2" s="4"/>
      <c r="C2" s="4"/>
      <c r="D2" s="25"/>
      <c r="E2" s="4"/>
      <c r="F2" s="4"/>
    </row>
    <row r="3" spans="1:6" ht="15.75" x14ac:dyDescent="0.25">
      <c r="A3" s="219" t="s">
        <v>22</v>
      </c>
      <c r="B3" s="219"/>
      <c r="C3" s="219"/>
      <c r="D3" s="219"/>
      <c r="E3" s="223"/>
      <c r="F3" s="223"/>
    </row>
    <row r="4" spans="1:6" ht="18" x14ac:dyDescent="0.25">
      <c r="A4" s="4"/>
      <c r="B4" s="4"/>
      <c r="C4" s="4"/>
      <c r="D4" s="25"/>
      <c r="E4" s="5"/>
      <c r="F4" s="5"/>
    </row>
    <row r="5" spans="1:6" ht="18" customHeight="1" x14ac:dyDescent="0.25">
      <c r="A5" s="219" t="s">
        <v>4</v>
      </c>
      <c r="B5" s="220"/>
      <c r="C5" s="220"/>
      <c r="D5" s="220"/>
      <c r="E5" s="220"/>
      <c r="F5" s="220"/>
    </row>
    <row r="6" spans="1:6" ht="18" x14ac:dyDescent="0.25">
      <c r="A6" s="4"/>
      <c r="B6" s="4"/>
      <c r="C6" s="4"/>
      <c r="D6" s="25"/>
      <c r="E6" s="5"/>
      <c r="F6" s="5"/>
    </row>
    <row r="7" spans="1:6" ht="15.75" x14ac:dyDescent="0.25">
      <c r="A7" s="219" t="s">
        <v>12</v>
      </c>
      <c r="B7" s="233"/>
      <c r="C7" s="233"/>
      <c r="D7" s="233"/>
      <c r="E7" s="233"/>
      <c r="F7" s="233"/>
    </row>
    <row r="8" spans="1:6" ht="18" x14ac:dyDescent="0.25">
      <c r="A8" s="4"/>
      <c r="B8" s="4"/>
      <c r="C8" s="4"/>
      <c r="D8" s="25"/>
      <c r="E8" s="5"/>
      <c r="F8" s="5"/>
    </row>
    <row r="9" spans="1:6" x14ac:dyDescent="0.25">
      <c r="A9" s="21" t="s">
        <v>50</v>
      </c>
      <c r="B9" s="20" t="s">
        <v>195</v>
      </c>
      <c r="C9" s="21" t="s">
        <v>208</v>
      </c>
      <c r="D9" s="21" t="s">
        <v>197</v>
      </c>
      <c r="E9" s="21" t="s">
        <v>182</v>
      </c>
      <c r="F9" s="21" t="s">
        <v>183</v>
      </c>
    </row>
    <row r="10" spans="1:6" ht="15.75" customHeight="1" x14ac:dyDescent="0.25">
      <c r="A10" s="11" t="s">
        <v>13</v>
      </c>
      <c r="B10" s="171">
        <f>B16</f>
        <v>24999.91</v>
      </c>
      <c r="C10" s="171">
        <f t="shared" ref="C10:D10" si="0">C16</f>
        <v>30000</v>
      </c>
      <c r="D10" s="171">
        <f t="shared" si="0"/>
        <v>27127.599999999999</v>
      </c>
      <c r="E10" s="9">
        <f>(D10/C10)*100</f>
        <v>90.425333333333327</v>
      </c>
      <c r="F10" s="9">
        <f>(D10/B10)*100</f>
        <v>108.5107906388463</v>
      </c>
    </row>
    <row r="11" spans="1:6" ht="15.75" customHeight="1" x14ac:dyDescent="0.25">
      <c r="A11" s="11" t="s">
        <v>14</v>
      </c>
      <c r="B11" s="171"/>
      <c r="C11" s="169"/>
      <c r="D11" s="169"/>
      <c r="E11" s="9"/>
      <c r="F11" s="9"/>
    </row>
    <row r="12" spans="1:6" ht="25.5" x14ac:dyDescent="0.25">
      <c r="A12" s="18" t="s">
        <v>15</v>
      </c>
      <c r="B12" s="171"/>
      <c r="C12" s="169"/>
      <c r="D12" s="169"/>
      <c r="E12" s="9"/>
      <c r="F12" s="9"/>
    </row>
    <row r="13" spans="1:6" x14ac:dyDescent="0.25">
      <c r="A13" s="17" t="s">
        <v>16</v>
      </c>
      <c r="B13" s="171"/>
      <c r="C13" s="169"/>
      <c r="D13" s="169"/>
      <c r="E13" s="9"/>
      <c r="F13" s="9"/>
    </row>
    <row r="14" spans="1:6" x14ac:dyDescent="0.25">
      <c r="A14" s="11" t="s">
        <v>17</v>
      </c>
      <c r="B14" s="171"/>
      <c r="C14" s="169"/>
      <c r="D14" s="169"/>
      <c r="E14" s="9"/>
      <c r="F14" s="9"/>
    </row>
    <row r="15" spans="1:6" ht="23.45" customHeight="1" x14ac:dyDescent="0.25">
      <c r="A15" s="16" t="s">
        <v>18</v>
      </c>
      <c r="B15" s="171"/>
      <c r="C15" s="169"/>
      <c r="D15" s="169"/>
      <c r="E15" s="9"/>
      <c r="F15" s="9"/>
    </row>
    <row r="16" spans="1:6" x14ac:dyDescent="0.25">
      <c r="A16" s="102" t="s">
        <v>131</v>
      </c>
      <c r="B16" s="183">
        <f>B17</f>
        <v>24999.91</v>
      </c>
      <c r="C16" s="183">
        <f t="shared" ref="B16:D17" si="1">C17</f>
        <v>30000</v>
      </c>
      <c r="D16" s="183">
        <f t="shared" si="1"/>
        <v>27127.599999999999</v>
      </c>
      <c r="E16" s="103">
        <f t="shared" ref="E16:E18" si="2">(D16/C16)*100</f>
        <v>90.425333333333327</v>
      </c>
      <c r="F16" s="103">
        <f t="shared" ref="F16:F18" si="3">(D16/B16)*100</f>
        <v>108.5107906388463</v>
      </c>
    </row>
    <row r="17" spans="1:6" x14ac:dyDescent="0.25">
      <c r="A17" s="11" t="s">
        <v>132</v>
      </c>
      <c r="B17" s="169">
        <f t="shared" si="1"/>
        <v>24999.91</v>
      </c>
      <c r="C17" s="169">
        <f t="shared" si="1"/>
        <v>30000</v>
      </c>
      <c r="D17" s="169">
        <f t="shared" si="1"/>
        <v>27127.599999999999</v>
      </c>
      <c r="E17" s="9">
        <f t="shared" si="2"/>
        <v>90.425333333333327</v>
      </c>
      <c r="F17" s="9">
        <f t="shared" si="3"/>
        <v>108.5107906388463</v>
      </c>
    </row>
    <row r="18" spans="1:6" x14ac:dyDescent="0.25">
      <c r="A18" s="19" t="s">
        <v>133</v>
      </c>
      <c r="B18" s="171">
        <v>24999.91</v>
      </c>
      <c r="C18" s="169">
        <v>30000</v>
      </c>
      <c r="D18" s="169">
        <v>27127.599999999999</v>
      </c>
      <c r="E18" s="9">
        <f t="shared" si="2"/>
        <v>90.425333333333327</v>
      </c>
      <c r="F18" s="9">
        <f t="shared" si="3"/>
        <v>108.5107906388463</v>
      </c>
    </row>
    <row r="21" spans="1:6" x14ac:dyDescent="0.25">
      <c r="B21" s="197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F21" sqref="F2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219" t="s">
        <v>194</v>
      </c>
      <c r="B1" s="219"/>
      <c r="C1" s="219"/>
      <c r="D1" s="219"/>
      <c r="E1" s="219"/>
      <c r="F1" s="219"/>
      <c r="G1" s="219"/>
      <c r="H1" s="219"/>
    </row>
    <row r="2" spans="1:8" ht="18" customHeight="1" x14ac:dyDescent="0.25">
      <c r="A2" s="4"/>
      <c r="B2" s="4"/>
      <c r="C2" s="4"/>
      <c r="D2" s="4"/>
      <c r="E2" s="4"/>
      <c r="F2" s="25"/>
      <c r="G2" s="4"/>
      <c r="H2" s="4"/>
    </row>
    <row r="3" spans="1:8" ht="15.75" customHeight="1" x14ac:dyDescent="0.25">
      <c r="A3" s="219" t="s">
        <v>22</v>
      </c>
      <c r="B3" s="219"/>
      <c r="C3" s="219"/>
      <c r="D3" s="219"/>
      <c r="E3" s="219"/>
      <c r="F3" s="219"/>
      <c r="G3" s="219"/>
      <c r="H3" s="219"/>
    </row>
    <row r="4" spans="1:8" ht="18" x14ac:dyDescent="0.25">
      <c r="A4" s="4"/>
      <c r="B4" s="4"/>
      <c r="C4" s="4"/>
      <c r="D4" s="4"/>
      <c r="E4" s="4"/>
      <c r="F4" s="25"/>
      <c r="G4" s="5"/>
      <c r="H4" s="5"/>
    </row>
    <row r="5" spans="1:8" ht="18" customHeight="1" x14ac:dyDescent="0.25">
      <c r="A5" s="219" t="s">
        <v>59</v>
      </c>
      <c r="B5" s="219"/>
      <c r="C5" s="219"/>
      <c r="D5" s="219"/>
      <c r="E5" s="219"/>
      <c r="F5" s="219"/>
      <c r="G5" s="219"/>
      <c r="H5" s="219"/>
    </row>
    <row r="6" spans="1:8" ht="18" x14ac:dyDescent="0.25">
      <c r="A6" s="4"/>
      <c r="B6" s="4"/>
      <c r="C6" s="4"/>
      <c r="D6" s="4"/>
      <c r="E6" s="4"/>
      <c r="F6" s="25"/>
      <c r="G6" s="5"/>
      <c r="H6" s="5"/>
    </row>
    <row r="7" spans="1:8" x14ac:dyDescent="0.25">
      <c r="A7" s="21" t="s">
        <v>5</v>
      </c>
      <c r="B7" s="20" t="s">
        <v>6</v>
      </c>
      <c r="C7" s="20" t="s">
        <v>39</v>
      </c>
      <c r="D7" s="20" t="s">
        <v>195</v>
      </c>
      <c r="E7" s="21" t="s">
        <v>208</v>
      </c>
      <c r="F7" s="21" t="s">
        <v>197</v>
      </c>
      <c r="G7" s="21" t="s">
        <v>182</v>
      </c>
      <c r="H7" s="21" t="s">
        <v>183</v>
      </c>
    </row>
    <row r="8" spans="1:8" x14ac:dyDescent="0.25">
      <c r="A8" s="37"/>
      <c r="B8" s="38"/>
      <c r="C8" s="36" t="s">
        <v>61</v>
      </c>
      <c r="D8" s="38"/>
      <c r="E8" s="37"/>
      <c r="F8" s="37"/>
      <c r="G8" s="37"/>
      <c r="H8" s="37"/>
    </row>
    <row r="9" spans="1:8" ht="25.5" x14ac:dyDescent="0.25">
      <c r="A9" s="11">
        <v>8</v>
      </c>
      <c r="B9" s="11"/>
      <c r="C9" s="11" t="s">
        <v>19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26</v>
      </c>
      <c r="D10" s="8"/>
      <c r="E10" s="9"/>
      <c r="F10" s="9"/>
      <c r="G10" s="9"/>
      <c r="H10" s="9"/>
    </row>
    <row r="11" spans="1:8" x14ac:dyDescent="0.25">
      <c r="A11" s="11"/>
      <c r="B11" s="16"/>
      <c r="C11" s="39"/>
      <c r="D11" s="8"/>
      <c r="E11" s="9"/>
      <c r="F11" s="9"/>
      <c r="G11" s="9"/>
      <c r="H11" s="9"/>
    </row>
    <row r="12" spans="1:8" x14ac:dyDescent="0.25">
      <c r="A12" s="11"/>
      <c r="B12" s="16"/>
      <c r="C12" s="36" t="s">
        <v>64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20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27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20" sqref="D20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219" t="s">
        <v>194</v>
      </c>
      <c r="B1" s="219"/>
      <c r="C1" s="219"/>
      <c r="D1" s="219"/>
      <c r="E1" s="219"/>
      <c r="F1" s="219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219" t="s">
        <v>22</v>
      </c>
      <c r="B3" s="219"/>
      <c r="C3" s="219"/>
      <c r="D3" s="219"/>
      <c r="E3" s="219"/>
      <c r="F3" s="219"/>
    </row>
    <row r="4" spans="1:6" ht="18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219" t="s">
        <v>60</v>
      </c>
      <c r="B5" s="219"/>
      <c r="C5" s="219"/>
      <c r="D5" s="219"/>
      <c r="E5" s="219"/>
      <c r="F5" s="219"/>
    </row>
    <row r="6" spans="1:6" ht="18" x14ac:dyDescent="0.25">
      <c r="A6" s="25"/>
      <c r="B6" s="25"/>
      <c r="C6" s="25"/>
      <c r="D6" s="25"/>
      <c r="E6" s="5"/>
      <c r="F6" s="5"/>
    </row>
    <row r="7" spans="1:6" x14ac:dyDescent="0.25">
      <c r="A7" s="20" t="s">
        <v>50</v>
      </c>
      <c r="B7" s="20" t="s">
        <v>195</v>
      </c>
      <c r="C7" s="21" t="s">
        <v>207</v>
      </c>
      <c r="D7" s="21" t="s">
        <v>197</v>
      </c>
      <c r="E7" s="21" t="s">
        <v>182</v>
      </c>
      <c r="F7" s="21" t="s">
        <v>183</v>
      </c>
    </row>
    <row r="8" spans="1:6" x14ac:dyDescent="0.25">
      <c r="A8" s="11" t="s">
        <v>61</v>
      </c>
      <c r="B8" s="8"/>
      <c r="C8" s="9"/>
      <c r="D8" s="9"/>
      <c r="E8" s="9"/>
      <c r="F8" s="9"/>
    </row>
    <row r="9" spans="1:6" ht="25.5" x14ac:dyDescent="0.25">
      <c r="A9" s="11" t="s">
        <v>62</v>
      </c>
      <c r="B9" s="8"/>
      <c r="C9" s="9"/>
      <c r="D9" s="9"/>
      <c r="E9" s="9"/>
      <c r="F9" s="9"/>
    </row>
    <row r="10" spans="1:6" ht="25.5" x14ac:dyDescent="0.25">
      <c r="A10" s="18" t="s">
        <v>63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64</v>
      </c>
      <c r="B12" s="8"/>
      <c r="C12" s="9"/>
      <c r="D12" s="9"/>
      <c r="E12" s="9"/>
      <c r="F12" s="9"/>
    </row>
    <row r="13" spans="1:6" x14ac:dyDescent="0.25">
      <c r="A13" s="26" t="s">
        <v>55</v>
      </c>
      <c r="B13" s="8"/>
      <c r="C13" s="9"/>
      <c r="D13" s="9"/>
      <c r="E13" s="9"/>
      <c r="F13" s="9"/>
    </row>
    <row r="14" spans="1:6" x14ac:dyDescent="0.25">
      <c r="A14" s="13" t="s">
        <v>56</v>
      </c>
      <c r="B14" s="8"/>
      <c r="C14" s="9"/>
      <c r="D14" s="9"/>
      <c r="E14" s="9"/>
      <c r="F14" s="10"/>
    </row>
    <row r="15" spans="1:6" x14ac:dyDescent="0.25">
      <c r="A15" s="26" t="s">
        <v>57</v>
      </c>
      <c r="B15" s="8"/>
      <c r="C15" s="9"/>
      <c r="D15" s="9"/>
      <c r="E15" s="9"/>
      <c r="F15" s="10"/>
    </row>
    <row r="16" spans="1:6" x14ac:dyDescent="0.25">
      <c r="A16" s="13" t="s">
        <v>58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3"/>
  <sheetViews>
    <sheetView tabSelected="1" topLeftCell="A229" zoomScaleNormal="100" workbookViewId="0">
      <selection activeCell="I45" sqref="I45:J60"/>
    </sheetView>
  </sheetViews>
  <sheetFormatPr defaultRowHeight="15" x14ac:dyDescent="0.25"/>
  <cols>
    <col min="1" max="1" width="23.42578125" bestFit="1" customWidth="1"/>
    <col min="2" max="2" width="30" customWidth="1"/>
    <col min="3" max="7" width="25.28515625" customWidth="1"/>
  </cols>
  <sheetData>
    <row r="1" spans="1:9" ht="42" customHeight="1" x14ac:dyDescent="0.25">
      <c r="A1" s="219" t="s">
        <v>194</v>
      </c>
      <c r="B1" s="219"/>
      <c r="C1" s="219"/>
      <c r="D1" s="219"/>
      <c r="E1" s="219"/>
      <c r="F1" s="219"/>
      <c r="G1" s="219"/>
    </row>
    <row r="2" spans="1:9" ht="18" x14ac:dyDescent="0.25">
      <c r="A2" s="25"/>
      <c r="B2" s="25"/>
      <c r="C2" s="25"/>
      <c r="D2" s="25"/>
      <c r="E2" s="25"/>
      <c r="F2" s="5"/>
      <c r="G2" s="5"/>
    </row>
    <row r="3" spans="1:9" ht="18" customHeight="1" x14ac:dyDescent="0.25">
      <c r="A3" s="219" t="s">
        <v>21</v>
      </c>
      <c r="B3" s="219"/>
      <c r="C3" s="219"/>
      <c r="D3" s="219"/>
      <c r="E3" s="219"/>
      <c r="F3" s="219"/>
      <c r="G3" s="219"/>
    </row>
    <row r="4" spans="1:9" ht="18" x14ac:dyDescent="0.25">
      <c r="A4" s="25"/>
      <c r="B4" s="25"/>
      <c r="C4" s="25"/>
      <c r="D4" s="25"/>
      <c r="E4" s="25"/>
      <c r="F4" s="5"/>
      <c r="G4" s="5"/>
    </row>
    <row r="5" spans="1:9" x14ac:dyDescent="0.25">
      <c r="A5" s="109" t="s">
        <v>23</v>
      </c>
      <c r="B5" s="20" t="s">
        <v>24</v>
      </c>
      <c r="C5" s="20" t="s">
        <v>195</v>
      </c>
      <c r="D5" s="21" t="s">
        <v>196</v>
      </c>
      <c r="E5" s="21" t="s">
        <v>197</v>
      </c>
      <c r="F5" s="21" t="s">
        <v>182</v>
      </c>
      <c r="G5" s="21" t="s">
        <v>183</v>
      </c>
    </row>
    <row r="6" spans="1:9" ht="14.45" customHeight="1" x14ac:dyDescent="0.25">
      <c r="A6" s="108" t="s">
        <v>28</v>
      </c>
      <c r="B6" s="154" t="s">
        <v>29</v>
      </c>
      <c r="C6" s="8"/>
      <c r="D6" s="9"/>
      <c r="E6" s="9"/>
      <c r="F6" s="9"/>
      <c r="G6" s="9"/>
    </row>
    <row r="7" spans="1:9" x14ac:dyDescent="0.25">
      <c r="A7" s="110">
        <v>1001</v>
      </c>
      <c r="B7" s="111" t="s">
        <v>134</v>
      </c>
      <c r="C7" s="8"/>
      <c r="D7" s="9"/>
      <c r="E7" s="9"/>
      <c r="F7" s="9"/>
      <c r="G7" s="9"/>
    </row>
    <row r="8" spans="1:9" ht="23.45" customHeight="1" x14ac:dyDescent="0.25">
      <c r="A8" s="111" t="s">
        <v>135</v>
      </c>
      <c r="B8" s="111" t="s">
        <v>136</v>
      </c>
      <c r="C8" s="8"/>
      <c r="D8" s="9"/>
      <c r="E8" s="9"/>
      <c r="F8" s="9"/>
      <c r="G8" s="9"/>
    </row>
    <row r="9" spans="1:9" ht="23.45" customHeight="1" x14ac:dyDescent="0.25">
      <c r="A9" s="111" t="s">
        <v>146</v>
      </c>
      <c r="B9" s="111" t="s">
        <v>147</v>
      </c>
      <c r="C9" s="8"/>
      <c r="D9" s="9"/>
      <c r="E9" s="9"/>
      <c r="F9" s="9"/>
      <c r="G9" s="9"/>
    </row>
    <row r="10" spans="1:9" x14ac:dyDescent="0.25">
      <c r="A10" s="112" t="s">
        <v>163</v>
      </c>
      <c r="B10" s="113" t="s">
        <v>74</v>
      </c>
      <c r="C10" s="74"/>
      <c r="D10" s="61"/>
      <c r="E10" s="61"/>
      <c r="F10" s="61"/>
      <c r="G10" s="114"/>
    </row>
    <row r="11" spans="1:9" x14ac:dyDescent="0.25">
      <c r="A11" s="115">
        <v>3</v>
      </c>
      <c r="B11" s="116"/>
      <c r="C11" s="170">
        <f>SUM(C12+C20+C33+C36)</f>
        <v>546675.35</v>
      </c>
      <c r="D11" s="170">
        <f t="shared" ref="D11:E11" si="0">SUM(D12+D20+D33+D36)</f>
        <v>762648</v>
      </c>
      <c r="E11" s="170">
        <f t="shared" si="0"/>
        <v>699304.58999999985</v>
      </c>
      <c r="F11" s="67">
        <f>(E11/D11)*100</f>
        <v>91.694279667684157</v>
      </c>
      <c r="G11" s="67">
        <f>(E11/C11)*100</f>
        <v>127.91953944877885</v>
      </c>
    </row>
    <row r="12" spans="1:9" x14ac:dyDescent="0.25">
      <c r="A12" s="117">
        <v>31</v>
      </c>
      <c r="B12" s="118" t="s">
        <v>10</v>
      </c>
      <c r="C12" s="186">
        <f>SUM(C13+C16+C18)</f>
        <v>495346.75</v>
      </c>
      <c r="D12" s="186">
        <f>SUM(D13+D16+D18)</f>
        <v>701582</v>
      </c>
      <c r="E12" s="186">
        <f>SUM(E13+E16+E18)</f>
        <v>643700.98999999987</v>
      </c>
      <c r="F12" s="119">
        <f t="shared" ref="F12:F13" si="1">(E12/D12)*100</f>
        <v>91.749929445168192</v>
      </c>
      <c r="G12" s="123">
        <f t="shared" ref="G12:G13" si="2">(E12/C12)*100</f>
        <v>129.94957370771078</v>
      </c>
    </row>
    <row r="13" spans="1:9" x14ac:dyDescent="0.25">
      <c r="A13" s="115">
        <v>311</v>
      </c>
      <c r="B13" s="116" t="s">
        <v>137</v>
      </c>
      <c r="C13" s="172">
        <f t="shared" ref="C13:D13" si="3">SUM(C14+C15)</f>
        <v>405919.02</v>
      </c>
      <c r="D13" s="172">
        <f t="shared" si="3"/>
        <v>581065</v>
      </c>
      <c r="E13" s="172">
        <f>SUM(E14+E15)</f>
        <v>531212.66999999993</v>
      </c>
      <c r="F13" s="67">
        <f t="shared" si="1"/>
        <v>91.420524381953811</v>
      </c>
      <c r="G13" s="94">
        <f t="shared" si="2"/>
        <v>130.86666153263769</v>
      </c>
    </row>
    <row r="14" spans="1:9" x14ac:dyDescent="0.25">
      <c r="A14" s="120">
        <v>3111</v>
      </c>
      <c r="B14" s="121" t="s">
        <v>80</v>
      </c>
      <c r="C14" s="171">
        <v>400018.77</v>
      </c>
      <c r="D14" s="169">
        <v>568565</v>
      </c>
      <c r="E14" s="169">
        <v>519645.04</v>
      </c>
      <c r="F14" s="9">
        <f>(E14/D14)*100</f>
        <v>91.395889652018681</v>
      </c>
      <c r="G14" s="76">
        <f>(E14/C14)*100</f>
        <v>129.90516420016988</v>
      </c>
      <c r="I14" s="159"/>
    </row>
    <row r="15" spans="1:9" x14ac:dyDescent="0.25">
      <c r="A15" s="120">
        <v>3113</v>
      </c>
      <c r="B15" s="121" t="s">
        <v>173</v>
      </c>
      <c r="C15" s="171">
        <v>5900.25</v>
      </c>
      <c r="D15" s="171">
        <v>12500</v>
      </c>
      <c r="E15" s="171">
        <v>11567.63</v>
      </c>
      <c r="F15" s="9">
        <f t="shared" ref="F15:F32" si="4">(E15/D15)*100</f>
        <v>92.541039999999995</v>
      </c>
      <c r="G15" s="76">
        <f t="shared" ref="G15:G30" si="5">(E15/C15)*100</f>
        <v>196.05321808397949</v>
      </c>
    </row>
    <row r="16" spans="1:9" x14ac:dyDescent="0.25">
      <c r="A16" s="115">
        <v>312</v>
      </c>
      <c r="B16" s="116" t="s">
        <v>81</v>
      </c>
      <c r="C16" s="172">
        <f>SUM(C17)</f>
        <v>23196.54</v>
      </c>
      <c r="D16" s="172">
        <f t="shared" ref="D16" si="6">SUM(D17)</f>
        <v>25440</v>
      </c>
      <c r="E16" s="172">
        <f>SUM(E17)</f>
        <v>25239.97</v>
      </c>
      <c r="F16" s="67">
        <f t="shared" si="4"/>
        <v>99.213718553459131</v>
      </c>
      <c r="G16" s="94">
        <f t="shared" si="5"/>
        <v>108.80920171715265</v>
      </c>
    </row>
    <row r="17" spans="1:7" x14ac:dyDescent="0.25">
      <c r="A17" s="120">
        <v>3121</v>
      </c>
      <c r="B17" s="121" t="s">
        <v>81</v>
      </c>
      <c r="C17" s="171">
        <v>23196.54</v>
      </c>
      <c r="D17" s="169">
        <v>25440</v>
      </c>
      <c r="E17" s="169">
        <v>25239.97</v>
      </c>
      <c r="F17" s="9">
        <f t="shared" si="4"/>
        <v>99.213718553459131</v>
      </c>
      <c r="G17" s="76">
        <f t="shared" si="5"/>
        <v>108.80920171715265</v>
      </c>
    </row>
    <row r="18" spans="1:7" x14ac:dyDescent="0.25">
      <c r="A18" s="115">
        <v>313</v>
      </c>
      <c r="B18" s="116" t="s">
        <v>82</v>
      </c>
      <c r="C18" s="172">
        <f>SUM(C19)</f>
        <v>66231.19</v>
      </c>
      <c r="D18" s="172">
        <f t="shared" ref="D18" si="7">SUM(D19)</f>
        <v>95077</v>
      </c>
      <c r="E18" s="172">
        <f>SUM(E19)</f>
        <v>87248.35</v>
      </c>
      <c r="F18" s="67">
        <f t="shared" si="4"/>
        <v>91.765989671529397</v>
      </c>
      <c r="G18" s="94">
        <f t="shared" si="5"/>
        <v>131.73302487845984</v>
      </c>
    </row>
    <row r="19" spans="1:7" x14ac:dyDescent="0.25">
      <c r="A19" s="120">
        <v>3132</v>
      </c>
      <c r="B19" s="121" t="s">
        <v>83</v>
      </c>
      <c r="C19" s="171">
        <v>66231.19</v>
      </c>
      <c r="D19" s="169">
        <v>95077</v>
      </c>
      <c r="E19" s="169">
        <v>87248.35</v>
      </c>
      <c r="F19" s="9">
        <f t="shared" si="4"/>
        <v>91.765989671529397</v>
      </c>
      <c r="G19" s="76">
        <f t="shared" si="5"/>
        <v>131.73302487845984</v>
      </c>
    </row>
    <row r="20" spans="1:7" x14ac:dyDescent="0.25">
      <c r="A20" s="117">
        <v>32</v>
      </c>
      <c r="B20" s="118" t="s">
        <v>25</v>
      </c>
      <c r="C20" s="186">
        <f>SUM(C21+C27+C29+C23)</f>
        <v>44120.87</v>
      </c>
      <c r="D20" s="186">
        <f>SUM(D21+D27+D29+D23)</f>
        <v>52472</v>
      </c>
      <c r="E20" s="186">
        <f>SUM(E21+E27+E29+E23)</f>
        <v>47009.74</v>
      </c>
      <c r="F20" s="119">
        <f t="shared" si="4"/>
        <v>89.590143314529641</v>
      </c>
      <c r="G20" s="123">
        <f t="shared" si="5"/>
        <v>106.547627007355</v>
      </c>
    </row>
    <row r="21" spans="1:7" x14ac:dyDescent="0.25">
      <c r="A21" s="115">
        <v>321</v>
      </c>
      <c r="B21" s="116" t="s">
        <v>84</v>
      </c>
      <c r="C21" s="172">
        <f>SUM(C22)</f>
        <v>17115.650000000001</v>
      </c>
      <c r="D21" s="172">
        <f t="shared" ref="D21" si="8">SUM(D22)</f>
        <v>20073</v>
      </c>
      <c r="E21" s="172">
        <f>SUM(E22)</f>
        <v>17092.12</v>
      </c>
      <c r="F21" s="67">
        <f t="shared" si="4"/>
        <v>85.149803218253368</v>
      </c>
      <c r="G21" s="94">
        <f t="shared" si="5"/>
        <v>99.862523479972992</v>
      </c>
    </row>
    <row r="22" spans="1:7" x14ac:dyDescent="0.25">
      <c r="A22" s="120">
        <v>3212</v>
      </c>
      <c r="B22" s="121" t="s">
        <v>138</v>
      </c>
      <c r="C22" s="171">
        <v>17115.650000000001</v>
      </c>
      <c r="D22" s="169">
        <v>20073</v>
      </c>
      <c r="E22" s="169">
        <v>17092.12</v>
      </c>
      <c r="F22" s="9">
        <f t="shared" si="4"/>
        <v>85.149803218253368</v>
      </c>
      <c r="G22" s="76">
        <f t="shared" si="5"/>
        <v>99.862523479972992</v>
      </c>
    </row>
    <row r="23" spans="1:7" x14ac:dyDescent="0.25">
      <c r="A23" s="115">
        <v>322</v>
      </c>
      <c r="B23" s="116" t="s">
        <v>88</v>
      </c>
      <c r="C23" s="172">
        <f t="shared" ref="C23:D23" si="9">C25+C24+C26</f>
        <v>25340.79</v>
      </c>
      <c r="D23" s="172">
        <f t="shared" si="9"/>
        <v>30832</v>
      </c>
      <c r="E23" s="172">
        <f>E25+E24+E26</f>
        <v>28350.12</v>
      </c>
      <c r="F23" s="67">
        <f t="shared" si="4"/>
        <v>91.950311364815775</v>
      </c>
      <c r="G23" s="94">
        <f t="shared" si="5"/>
        <v>111.87543876887815</v>
      </c>
    </row>
    <row r="24" spans="1:7" ht="25.5" x14ac:dyDescent="0.25">
      <c r="A24" s="120">
        <v>3221</v>
      </c>
      <c r="B24" s="121" t="s">
        <v>89</v>
      </c>
      <c r="C24" s="171">
        <v>340.88</v>
      </c>
      <c r="D24" s="171">
        <v>306</v>
      </c>
      <c r="E24" s="171">
        <v>696.69</v>
      </c>
      <c r="F24" s="9">
        <v>0</v>
      </c>
      <c r="G24" s="76">
        <v>0</v>
      </c>
    </row>
    <row r="25" spans="1:7" x14ac:dyDescent="0.25">
      <c r="A25" s="120">
        <v>3222</v>
      </c>
      <c r="B25" s="121" t="s">
        <v>90</v>
      </c>
      <c r="C25" s="171">
        <v>24999.91</v>
      </c>
      <c r="D25" s="171">
        <v>30000</v>
      </c>
      <c r="E25" s="171">
        <v>27127.599999999999</v>
      </c>
      <c r="F25" s="9">
        <f t="shared" si="4"/>
        <v>90.425333333333327</v>
      </c>
      <c r="G25" s="76">
        <f t="shared" si="5"/>
        <v>108.5107906388463</v>
      </c>
    </row>
    <row r="26" spans="1:7" x14ac:dyDescent="0.25">
      <c r="A26" s="120">
        <v>3225</v>
      </c>
      <c r="B26" s="121" t="s">
        <v>97</v>
      </c>
      <c r="C26" s="171">
        <v>0</v>
      </c>
      <c r="D26" s="171">
        <v>526</v>
      </c>
      <c r="E26" s="171">
        <v>525.83000000000004</v>
      </c>
      <c r="F26" s="9">
        <f t="shared" si="4"/>
        <v>99.967680608365029</v>
      </c>
      <c r="G26" s="76">
        <v>0</v>
      </c>
    </row>
    <row r="27" spans="1:7" x14ac:dyDescent="0.25">
      <c r="A27" s="115">
        <v>323</v>
      </c>
      <c r="B27" s="116" t="s">
        <v>93</v>
      </c>
      <c r="C27" s="172">
        <f>SUM(C28)</f>
        <v>0</v>
      </c>
      <c r="D27" s="172">
        <f t="shared" ref="D27:E27" si="10">SUM(D28)</f>
        <v>0</v>
      </c>
      <c r="E27" s="172">
        <f t="shared" si="10"/>
        <v>0</v>
      </c>
      <c r="F27" s="67">
        <v>0</v>
      </c>
      <c r="G27" s="94">
        <v>0</v>
      </c>
    </row>
    <row r="28" spans="1:7" x14ac:dyDescent="0.25">
      <c r="A28" s="120">
        <v>3236</v>
      </c>
      <c r="B28" s="121" t="s">
        <v>104</v>
      </c>
      <c r="C28" s="171"/>
      <c r="D28" s="169"/>
      <c r="E28" s="169"/>
      <c r="F28" s="9"/>
      <c r="G28" s="76"/>
    </row>
    <row r="29" spans="1:7" ht="23.25" customHeight="1" x14ac:dyDescent="0.25">
      <c r="A29" s="115">
        <v>329</v>
      </c>
      <c r="B29" s="116" t="s">
        <v>139</v>
      </c>
      <c r="C29" s="172">
        <f>SUM(C30+C31)</f>
        <v>1664.43</v>
      </c>
      <c r="D29" s="172">
        <f>SUM(D30+D31+D32)</f>
        <v>1567</v>
      </c>
      <c r="E29" s="172">
        <f>SUM(E30+E31+E32)</f>
        <v>1567.5</v>
      </c>
      <c r="F29" s="67">
        <f t="shared" si="4"/>
        <v>100.03190810465858</v>
      </c>
      <c r="G29" s="94">
        <f t="shared" si="5"/>
        <v>94.176384708278505</v>
      </c>
    </row>
    <row r="30" spans="1:7" ht="23.25" customHeight="1" x14ac:dyDescent="0.25">
      <c r="A30" s="120">
        <v>3295</v>
      </c>
      <c r="B30" s="121" t="s">
        <v>140</v>
      </c>
      <c r="C30" s="171">
        <v>1664.43</v>
      </c>
      <c r="D30" s="171">
        <v>1484</v>
      </c>
      <c r="E30" s="171">
        <v>1484</v>
      </c>
      <c r="F30" s="9">
        <f t="shared" si="4"/>
        <v>100</v>
      </c>
      <c r="G30" s="76">
        <f t="shared" si="5"/>
        <v>89.159652253323969</v>
      </c>
    </row>
    <row r="31" spans="1:7" x14ac:dyDescent="0.25">
      <c r="A31" s="120">
        <v>3296</v>
      </c>
      <c r="B31" s="121" t="s">
        <v>141</v>
      </c>
      <c r="C31" s="171"/>
      <c r="D31" s="169">
        <v>0</v>
      </c>
      <c r="E31" s="169">
        <v>0</v>
      </c>
      <c r="F31" s="9">
        <v>0</v>
      </c>
      <c r="G31" s="76">
        <v>0</v>
      </c>
    </row>
    <row r="32" spans="1:7" x14ac:dyDescent="0.25">
      <c r="A32" s="120">
        <v>3299</v>
      </c>
      <c r="B32" s="121" t="s">
        <v>92</v>
      </c>
      <c r="C32" s="171">
        <v>0</v>
      </c>
      <c r="D32" s="169">
        <v>83</v>
      </c>
      <c r="E32" s="169">
        <v>83.5</v>
      </c>
      <c r="F32" s="9">
        <f t="shared" si="4"/>
        <v>100.60240963855422</v>
      </c>
      <c r="G32" s="76">
        <v>0</v>
      </c>
    </row>
    <row r="33" spans="1:9" x14ac:dyDescent="0.25">
      <c r="A33" s="117">
        <v>34</v>
      </c>
      <c r="B33" s="118" t="s">
        <v>142</v>
      </c>
      <c r="C33" s="187"/>
      <c r="D33" s="186"/>
      <c r="E33" s="186"/>
      <c r="F33" s="119"/>
      <c r="G33" s="123"/>
    </row>
    <row r="34" spans="1:9" x14ac:dyDescent="0.25">
      <c r="A34" s="115">
        <v>343</v>
      </c>
      <c r="B34" s="116" t="s">
        <v>143</v>
      </c>
      <c r="C34" s="172"/>
      <c r="D34" s="170"/>
      <c r="E34" s="170"/>
      <c r="F34" s="67"/>
      <c r="G34" s="94"/>
    </row>
    <row r="35" spans="1:9" x14ac:dyDescent="0.25">
      <c r="A35" s="120">
        <v>3433</v>
      </c>
      <c r="B35" s="121" t="s">
        <v>144</v>
      </c>
      <c r="C35" s="171"/>
      <c r="D35" s="169"/>
      <c r="E35" s="169"/>
      <c r="F35" s="9"/>
      <c r="G35" s="76"/>
    </row>
    <row r="36" spans="1:9" ht="38.25" x14ac:dyDescent="0.25">
      <c r="A36" s="117">
        <v>37</v>
      </c>
      <c r="B36" s="118" t="s">
        <v>211</v>
      </c>
      <c r="C36" s="187">
        <f>C37</f>
        <v>7207.73</v>
      </c>
      <c r="D36" s="187">
        <f t="shared" ref="D36:E37" si="11">D37</f>
        <v>8594</v>
      </c>
      <c r="E36" s="187">
        <f t="shared" si="11"/>
        <v>8593.86</v>
      </c>
      <c r="F36" s="119">
        <v>0</v>
      </c>
      <c r="G36" s="123">
        <v>0</v>
      </c>
    </row>
    <row r="37" spans="1:9" ht="25.5" x14ac:dyDescent="0.25">
      <c r="A37" s="115">
        <v>372</v>
      </c>
      <c r="B37" s="116" t="s">
        <v>145</v>
      </c>
      <c r="C37" s="172">
        <f>C38</f>
        <v>7207.73</v>
      </c>
      <c r="D37" s="172">
        <f t="shared" si="11"/>
        <v>8594</v>
      </c>
      <c r="E37" s="172">
        <f t="shared" si="11"/>
        <v>8593.86</v>
      </c>
      <c r="F37" s="67">
        <v>0</v>
      </c>
      <c r="G37" s="94">
        <v>0</v>
      </c>
    </row>
    <row r="38" spans="1:9" x14ac:dyDescent="0.25">
      <c r="A38" s="120">
        <v>3722</v>
      </c>
      <c r="B38" s="121" t="s">
        <v>114</v>
      </c>
      <c r="C38" s="171">
        <v>7207.73</v>
      </c>
      <c r="D38" s="169">
        <v>8594</v>
      </c>
      <c r="E38" s="169">
        <v>8593.86</v>
      </c>
      <c r="F38" s="9">
        <v>0</v>
      </c>
      <c r="G38" s="76">
        <v>0</v>
      </c>
    </row>
    <row r="39" spans="1:9" ht="19.5" customHeight="1" x14ac:dyDescent="0.25">
      <c r="A39" s="110">
        <v>1011</v>
      </c>
      <c r="B39" s="111" t="s">
        <v>29</v>
      </c>
      <c r="C39" s="8"/>
      <c r="D39" s="9"/>
      <c r="E39" s="9"/>
      <c r="F39" s="9"/>
      <c r="G39" s="76"/>
    </row>
    <row r="40" spans="1:9" ht="26.25" customHeight="1" x14ac:dyDescent="0.25">
      <c r="A40" s="124" t="s">
        <v>146</v>
      </c>
      <c r="B40" s="124" t="s">
        <v>147</v>
      </c>
      <c r="C40" s="8"/>
      <c r="D40" s="9"/>
      <c r="E40" s="9"/>
      <c r="F40" s="9"/>
      <c r="G40" s="76"/>
    </row>
    <row r="41" spans="1:9" ht="25.5" x14ac:dyDescent="0.25">
      <c r="A41" s="113" t="s">
        <v>165</v>
      </c>
      <c r="B41" s="113" t="s">
        <v>171</v>
      </c>
      <c r="C41" s="74"/>
      <c r="D41" s="61"/>
      <c r="E41" s="61"/>
      <c r="F41" s="61"/>
      <c r="G41" s="114"/>
    </row>
    <row r="42" spans="1:9" x14ac:dyDescent="0.25">
      <c r="A42" s="126">
        <v>3</v>
      </c>
      <c r="B42" s="116"/>
      <c r="C42" s="170">
        <f>SUM(C43+C46+C63)</f>
        <v>15503.710000000003</v>
      </c>
      <c r="D42" s="170">
        <f>SUM(D43+D46+D63)</f>
        <v>9500</v>
      </c>
      <c r="E42" s="170">
        <f>SUM(E43+E46+E63)</f>
        <v>14418.269999999999</v>
      </c>
      <c r="F42" s="67">
        <f>(E42/D42)*100</f>
        <v>151.77126315789474</v>
      </c>
      <c r="G42" s="67">
        <f>(E42/C42)*100</f>
        <v>92.998837052550627</v>
      </c>
    </row>
    <row r="43" spans="1:9" x14ac:dyDescent="0.25">
      <c r="A43" s="191">
        <v>31</v>
      </c>
      <c r="B43" s="118" t="s">
        <v>10</v>
      </c>
      <c r="C43" s="187">
        <f>C44</f>
        <v>70.010000000000005</v>
      </c>
      <c r="D43" s="187">
        <f t="shared" ref="D43:E44" si="12">D44</f>
        <v>0</v>
      </c>
      <c r="E43" s="187">
        <f t="shared" si="12"/>
        <v>150</v>
      </c>
      <c r="F43" s="122">
        <v>0</v>
      </c>
      <c r="G43" s="122">
        <f>(F43/C43)*100</f>
        <v>0</v>
      </c>
    </row>
    <row r="44" spans="1:9" x14ac:dyDescent="0.25">
      <c r="A44" s="115">
        <v>312</v>
      </c>
      <c r="B44" s="116" t="s">
        <v>81</v>
      </c>
      <c r="C44" s="172">
        <f>C45</f>
        <v>70.010000000000005</v>
      </c>
      <c r="D44" s="172">
        <f t="shared" si="12"/>
        <v>0</v>
      </c>
      <c r="E44" s="172">
        <f t="shared" si="12"/>
        <v>150</v>
      </c>
      <c r="F44" s="70">
        <f t="shared" ref="F44:G44" si="13">SUM(F45+F46)</f>
        <v>150.19231578947367</v>
      </c>
      <c r="G44" s="70">
        <f t="shared" si="13"/>
        <v>92.449216418950016</v>
      </c>
    </row>
    <row r="45" spans="1:9" x14ac:dyDescent="0.25">
      <c r="A45" s="120">
        <v>3121</v>
      </c>
      <c r="B45" s="121" t="s">
        <v>81</v>
      </c>
      <c r="C45" s="171">
        <v>70.010000000000005</v>
      </c>
      <c r="D45" s="169">
        <v>0</v>
      </c>
      <c r="E45" s="169">
        <v>150</v>
      </c>
      <c r="F45" s="9">
        <v>0</v>
      </c>
      <c r="G45" s="76">
        <v>0</v>
      </c>
      <c r="I45" s="159"/>
    </row>
    <row r="46" spans="1:9" x14ac:dyDescent="0.25">
      <c r="A46" s="191">
        <v>32</v>
      </c>
      <c r="B46" s="118" t="s">
        <v>25</v>
      </c>
      <c r="C46" s="187">
        <f>(C47+C49+C53+C60)</f>
        <v>15433.630000000003</v>
      </c>
      <c r="D46" s="187">
        <f>(D47+D49+D53+D60)</f>
        <v>9500</v>
      </c>
      <c r="E46" s="187">
        <f>(E47+E49+E53+E60)</f>
        <v>14268.269999999999</v>
      </c>
      <c r="F46" s="122">
        <f>(E46/D46)*100</f>
        <v>150.19231578947367</v>
      </c>
      <c r="G46" s="122">
        <f>(E46/C46)*100</f>
        <v>92.449216418950016</v>
      </c>
    </row>
    <row r="47" spans="1:9" x14ac:dyDescent="0.25">
      <c r="A47" s="115">
        <v>321</v>
      </c>
      <c r="B47" s="116" t="s">
        <v>84</v>
      </c>
      <c r="C47" s="172">
        <f>C48</f>
        <v>0</v>
      </c>
      <c r="D47" s="172">
        <f t="shared" ref="D47:E47" si="14">D48</f>
        <v>0</v>
      </c>
      <c r="E47" s="172">
        <f t="shared" si="14"/>
        <v>0</v>
      </c>
      <c r="F47" s="70">
        <v>0</v>
      </c>
      <c r="G47" s="70">
        <v>0</v>
      </c>
    </row>
    <row r="48" spans="1:9" ht="25.5" x14ac:dyDescent="0.25">
      <c r="A48" s="120">
        <v>3212</v>
      </c>
      <c r="B48" s="121" t="s">
        <v>184</v>
      </c>
      <c r="C48" s="171"/>
      <c r="D48" s="171">
        <v>0</v>
      </c>
      <c r="E48" s="171">
        <v>0</v>
      </c>
      <c r="F48" s="8">
        <v>0</v>
      </c>
      <c r="G48" s="8">
        <v>0</v>
      </c>
    </row>
    <row r="49" spans="1:7" x14ac:dyDescent="0.25">
      <c r="A49" s="115">
        <v>322</v>
      </c>
      <c r="B49" s="116" t="s">
        <v>88</v>
      </c>
      <c r="C49" s="172">
        <f>SUM(C50:C52)</f>
        <v>682.37000000000012</v>
      </c>
      <c r="D49" s="172">
        <f t="shared" ref="D49" si="15">SUM(D50:D52)</f>
        <v>150</v>
      </c>
      <c r="E49" s="172">
        <f>SUM(E50:E52)</f>
        <v>2013.4</v>
      </c>
      <c r="F49" s="70">
        <f t="shared" ref="F49:F59" si="16">(E49/D49)*100</f>
        <v>1342.2666666666669</v>
      </c>
      <c r="G49" s="70">
        <f t="shared" ref="G49:G62" si="17">(E49/C49)*100</f>
        <v>295.0598648826882</v>
      </c>
    </row>
    <row r="50" spans="1:7" ht="25.5" x14ac:dyDescent="0.25">
      <c r="A50" s="120">
        <v>3221</v>
      </c>
      <c r="B50" s="121" t="s">
        <v>89</v>
      </c>
      <c r="C50" s="171">
        <v>647.82000000000005</v>
      </c>
      <c r="D50" s="171">
        <v>150</v>
      </c>
      <c r="E50" s="171">
        <v>1006.91</v>
      </c>
      <c r="F50" s="8">
        <f t="shared" si="16"/>
        <v>671.27333333333331</v>
      </c>
      <c r="G50" s="8">
        <f t="shared" si="17"/>
        <v>155.43052082368558</v>
      </c>
    </row>
    <row r="51" spans="1:7" x14ac:dyDescent="0.25">
      <c r="A51" s="120">
        <v>3222</v>
      </c>
      <c r="B51" s="121" t="s">
        <v>90</v>
      </c>
      <c r="C51" s="171">
        <v>5.84</v>
      </c>
      <c r="D51" s="169">
        <v>0</v>
      </c>
      <c r="E51" s="169">
        <v>402.22</v>
      </c>
      <c r="F51" s="8">
        <v>0</v>
      </c>
      <c r="G51" s="8">
        <f t="shared" si="17"/>
        <v>6887.3287671232883</v>
      </c>
    </row>
    <row r="52" spans="1:7" x14ac:dyDescent="0.25">
      <c r="A52" s="120">
        <v>3225</v>
      </c>
      <c r="B52" s="121" t="s">
        <v>97</v>
      </c>
      <c r="C52" s="171">
        <v>28.71</v>
      </c>
      <c r="D52" s="171">
        <v>0</v>
      </c>
      <c r="E52" s="171">
        <v>604.27</v>
      </c>
      <c r="F52" s="8">
        <v>0</v>
      </c>
      <c r="G52" s="8">
        <f t="shared" si="17"/>
        <v>2104.7370254266807</v>
      </c>
    </row>
    <row r="53" spans="1:7" x14ac:dyDescent="0.25">
      <c r="A53" s="115">
        <v>323</v>
      </c>
      <c r="B53" s="116" t="s">
        <v>93</v>
      </c>
      <c r="C53" s="172">
        <f t="shared" ref="C53:D53" si="18">SUM(C54+C55+C56+C58+C59+C57)</f>
        <v>11996.740000000002</v>
      </c>
      <c r="D53" s="172">
        <f t="shared" si="18"/>
        <v>9350</v>
      </c>
      <c r="E53" s="172">
        <f>SUM(E54+E55+E56+E58+E59+E57)</f>
        <v>9529.98</v>
      </c>
      <c r="F53" s="70">
        <f t="shared" si="16"/>
        <v>101.92491978609625</v>
      </c>
      <c r="G53" s="70">
        <f t="shared" si="17"/>
        <v>79.438080678584328</v>
      </c>
    </row>
    <row r="54" spans="1:7" s="197" customFormat="1" x14ac:dyDescent="0.25">
      <c r="A54" s="120">
        <v>3231</v>
      </c>
      <c r="B54" s="121" t="s">
        <v>198</v>
      </c>
      <c r="C54" s="171">
        <v>8.69</v>
      </c>
      <c r="D54" s="171">
        <v>0</v>
      </c>
      <c r="E54" s="171">
        <v>0</v>
      </c>
      <c r="F54" s="8">
        <v>0</v>
      </c>
      <c r="G54" s="8">
        <f t="shared" si="17"/>
        <v>0</v>
      </c>
    </row>
    <row r="55" spans="1:7" s="197" customFormat="1" ht="25.5" x14ac:dyDescent="0.25">
      <c r="A55" s="120">
        <v>3232</v>
      </c>
      <c r="B55" s="121" t="s">
        <v>199</v>
      </c>
      <c r="C55" s="171">
        <v>712</v>
      </c>
      <c r="D55" s="171">
        <v>0</v>
      </c>
      <c r="E55" s="171">
        <v>0</v>
      </c>
      <c r="F55" s="8">
        <v>0</v>
      </c>
      <c r="G55" s="8">
        <f t="shared" si="17"/>
        <v>0</v>
      </c>
    </row>
    <row r="56" spans="1:7" s="197" customFormat="1" x14ac:dyDescent="0.25">
      <c r="A56" s="120">
        <v>3234</v>
      </c>
      <c r="B56" s="121" t="s">
        <v>102</v>
      </c>
      <c r="C56" s="171">
        <v>199.05</v>
      </c>
      <c r="D56" s="171">
        <v>0</v>
      </c>
      <c r="E56" s="171">
        <v>0</v>
      </c>
      <c r="F56" s="8">
        <v>0</v>
      </c>
      <c r="G56" s="8">
        <f t="shared" si="17"/>
        <v>0</v>
      </c>
    </row>
    <row r="57" spans="1:7" s="197" customFormat="1" x14ac:dyDescent="0.25">
      <c r="A57" s="120">
        <v>3236</v>
      </c>
      <c r="B57" s="121" t="s">
        <v>104</v>
      </c>
      <c r="C57" s="171">
        <v>0</v>
      </c>
      <c r="D57" s="171">
        <v>0</v>
      </c>
      <c r="E57" s="171">
        <v>3052</v>
      </c>
      <c r="F57" s="8">
        <v>0</v>
      </c>
      <c r="G57" s="8">
        <v>0</v>
      </c>
    </row>
    <row r="58" spans="1:7" s="197" customFormat="1" x14ac:dyDescent="0.25">
      <c r="A58" s="120">
        <v>3238</v>
      </c>
      <c r="B58" s="121" t="s">
        <v>106</v>
      </c>
      <c r="C58" s="171">
        <v>80.05</v>
      </c>
      <c r="D58" s="171">
        <v>0</v>
      </c>
      <c r="E58" s="171">
        <v>144.38</v>
      </c>
      <c r="F58" s="8">
        <v>0</v>
      </c>
      <c r="G58" s="8">
        <f t="shared" si="17"/>
        <v>180.36227357901311</v>
      </c>
    </row>
    <row r="59" spans="1:7" x14ac:dyDescent="0.25">
      <c r="A59" s="120">
        <v>3239</v>
      </c>
      <c r="B59" s="121" t="s">
        <v>107</v>
      </c>
      <c r="C59" s="171">
        <v>10996.95</v>
      </c>
      <c r="D59" s="171">
        <v>9350</v>
      </c>
      <c r="E59" s="171">
        <v>6333.6</v>
      </c>
      <c r="F59" s="8">
        <f t="shared" si="16"/>
        <v>67.739037433155076</v>
      </c>
      <c r="G59" s="8">
        <f t="shared" si="17"/>
        <v>57.594151105533811</v>
      </c>
    </row>
    <row r="60" spans="1:7" ht="16.5" customHeight="1" x14ac:dyDescent="0.25">
      <c r="A60" s="115">
        <v>329</v>
      </c>
      <c r="B60" s="116" t="s">
        <v>139</v>
      </c>
      <c r="C60" s="172">
        <f>SUM(C62+C61)</f>
        <v>2754.52</v>
      </c>
      <c r="D60" s="172">
        <f t="shared" ref="D60" si="19">SUM(D62)</f>
        <v>0</v>
      </c>
      <c r="E60" s="172">
        <f>SUM(E62+E61)</f>
        <v>2724.89</v>
      </c>
      <c r="F60" s="70">
        <v>0</v>
      </c>
      <c r="G60" s="70">
        <f t="shared" si="17"/>
        <v>98.924313492005865</v>
      </c>
    </row>
    <row r="61" spans="1:7" s="197" customFormat="1" ht="16.5" customHeight="1" x14ac:dyDescent="0.25">
      <c r="A61" s="120">
        <v>3295</v>
      </c>
      <c r="B61" s="121" t="s">
        <v>200</v>
      </c>
      <c r="C61" s="171">
        <v>7.96</v>
      </c>
      <c r="D61" s="171">
        <v>0</v>
      </c>
      <c r="E61" s="171">
        <v>0</v>
      </c>
      <c r="F61" s="8">
        <v>0</v>
      </c>
      <c r="G61" s="8">
        <f t="shared" si="17"/>
        <v>0</v>
      </c>
    </row>
    <row r="62" spans="1:7" x14ac:dyDescent="0.25">
      <c r="A62" s="120">
        <v>3299</v>
      </c>
      <c r="B62" s="121" t="s">
        <v>92</v>
      </c>
      <c r="C62" s="171">
        <v>2746.56</v>
      </c>
      <c r="D62" s="169">
        <v>0</v>
      </c>
      <c r="E62" s="169">
        <v>2724.89</v>
      </c>
      <c r="F62" s="8">
        <v>0</v>
      </c>
      <c r="G62" s="8">
        <f t="shared" si="17"/>
        <v>99.21101304905045</v>
      </c>
    </row>
    <row r="63" spans="1:7" x14ac:dyDescent="0.25">
      <c r="A63" s="117">
        <v>34</v>
      </c>
      <c r="B63" s="118" t="s">
        <v>142</v>
      </c>
      <c r="C63" s="187">
        <f>C64</f>
        <v>7.0000000000000007E-2</v>
      </c>
      <c r="D63" s="186">
        <f t="shared" ref="D63:G63" si="20">D64</f>
        <v>0</v>
      </c>
      <c r="E63" s="186">
        <f t="shared" si="20"/>
        <v>0</v>
      </c>
      <c r="F63" s="119">
        <f t="shared" si="20"/>
        <v>0</v>
      </c>
      <c r="G63" s="119">
        <f t="shared" si="20"/>
        <v>0</v>
      </c>
    </row>
    <row r="64" spans="1:7" x14ac:dyDescent="0.25">
      <c r="A64" s="115">
        <v>343</v>
      </c>
      <c r="B64" s="116" t="s">
        <v>143</v>
      </c>
      <c r="C64" s="170">
        <f t="shared" ref="C64:D64" si="21">C66+C65</f>
        <v>7.0000000000000007E-2</v>
      </c>
      <c r="D64" s="170">
        <f t="shared" si="21"/>
        <v>0</v>
      </c>
      <c r="E64" s="170">
        <f>E66+E65</f>
        <v>0</v>
      </c>
      <c r="F64" s="67">
        <f>F66</f>
        <v>0</v>
      </c>
      <c r="G64" s="67">
        <f>G66</f>
        <v>0</v>
      </c>
    </row>
    <row r="65" spans="1:7" x14ac:dyDescent="0.25">
      <c r="A65" s="120">
        <v>3433</v>
      </c>
      <c r="B65" s="121" t="s">
        <v>144</v>
      </c>
      <c r="C65" s="171">
        <v>7.0000000000000007E-2</v>
      </c>
      <c r="D65" s="169">
        <v>0</v>
      </c>
      <c r="E65" s="169"/>
      <c r="F65" s="9">
        <v>0</v>
      </c>
      <c r="G65" s="9">
        <v>0</v>
      </c>
    </row>
    <row r="66" spans="1:7" x14ac:dyDescent="0.25">
      <c r="A66" s="120">
        <v>3434</v>
      </c>
      <c r="B66" s="121" t="s">
        <v>148</v>
      </c>
      <c r="C66" s="171"/>
      <c r="D66" s="169">
        <v>0</v>
      </c>
      <c r="E66" s="169">
        <v>0</v>
      </c>
      <c r="F66" s="9">
        <v>0</v>
      </c>
      <c r="G66" s="76">
        <v>0</v>
      </c>
    </row>
    <row r="67" spans="1:7" x14ac:dyDescent="0.25">
      <c r="A67" s="117">
        <v>38</v>
      </c>
      <c r="B67" s="118" t="s">
        <v>115</v>
      </c>
      <c r="C67" s="187"/>
      <c r="D67" s="186"/>
      <c r="E67" s="186"/>
      <c r="F67" s="119"/>
      <c r="G67" s="123"/>
    </row>
    <row r="68" spans="1:7" x14ac:dyDescent="0.25">
      <c r="A68" s="115">
        <v>381</v>
      </c>
      <c r="B68" s="116" t="s">
        <v>149</v>
      </c>
      <c r="C68" s="172"/>
      <c r="D68" s="170"/>
      <c r="E68" s="170"/>
      <c r="F68" s="67"/>
      <c r="G68" s="94"/>
    </row>
    <row r="69" spans="1:7" x14ac:dyDescent="0.25">
      <c r="A69" s="120">
        <v>3811</v>
      </c>
      <c r="B69" s="121" t="s">
        <v>75</v>
      </c>
      <c r="C69" s="171"/>
      <c r="D69" s="169"/>
      <c r="E69" s="169"/>
      <c r="F69" s="9"/>
      <c r="G69" s="76"/>
    </row>
    <row r="70" spans="1:7" ht="19.5" customHeight="1" x14ac:dyDescent="0.25">
      <c r="A70" s="110">
        <v>50003</v>
      </c>
      <c r="B70" s="111" t="s">
        <v>189</v>
      </c>
      <c r="C70" s="8"/>
      <c r="D70" s="9"/>
      <c r="E70" s="9"/>
      <c r="F70" s="9"/>
      <c r="G70" s="76"/>
    </row>
    <row r="71" spans="1:7" ht="26.25" customHeight="1" x14ac:dyDescent="0.25">
      <c r="A71" s="124">
        <v>5000307</v>
      </c>
      <c r="B71" s="124" t="s">
        <v>188</v>
      </c>
      <c r="C71" s="8"/>
      <c r="D71" s="9"/>
      <c r="E71" s="9"/>
      <c r="F71" s="9"/>
      <c r="G71" s="76"/>
    </row>
    <row r="72" spans="1:7" ht="20.25" customHeight="1" x14ac:dyDescent="0.25">
      <c r="A72" s="125" t="s">
        <v>166</v>
      </c>
      <c r="B72" s="113" t="s">
        <v>77</v>
      </c>
      <c r="C72" s="74"/>
      <c r="D72" s="61"/>
      <c r="E72" s="61"/>
      <c r="F72" s="61"/>
      <c r="G72" s="114"/>
    </row>
    <row r="73" spans="1:7" x14ac:dyDescent="0.25">
      <c r="A73" s="126">
        <v>3</v>
      </c>
      <c r="B73" s="116"/>
      <c r="C73" s="170">
        <f>SUM(C74+C105)</f>
        <v>69244.439999999988</v>
      </c>
      <c r="D73" s="170">
        <f t="shared" ref="D73:E73" si="22">SUM(D74+D105)</f>
        <v>38475</v>
      </c>
      <c r="E73" s="170">
        <f t="shared" si="22"/>
        <v>35273.070000000007</v>
      </c>
      <c r="F73" s="67">
        <f t="shared" ref="F73:F75" si="23">(E73/D73)*100</f>
        <v>91.67789473684212</v>
      </c>
      <c r="G73" s="67">
        <f t="shared" ref="G73:G75" si="24">(E73/C73)*100</f>
        <v>50.939931061613052</v>
      </c>
    </row>
    <row r="74" spans="1:7" x14ac:dyDescent="0.25">
      <c r="A74" s="117">
        <v>32</v>
      </c>
      <c r="B74" s="118" t="s">
        <v>25</v>
      </c>
      <c r="C74" s="186">
        <f>SUM(C75+C80+C87+C97+C99)</f>
        <v>68680.679999999993</v>
      </c>
      <c r="D74" s="186">
        <f t="shared" ref="D74" si="25">SUM(D75+D80+D87+D97+D99)</f>
        <v>37925</v>
      </c>
      <c r="E74" s="186">
        <f>SUM(E75+E80+E87+E97+E99)</f>
        <v>34663.180000000008</v>
      </c>
      <c r="F74" s="119">
        <f t="shared" si="23"/>
        <v>91.399288068556388</v>
      </c>
      <c r="G74" s="119">
        <f t="shared" si="24"/>
        <v>50.470059411176493</v>
      </c>
    </row>
    <row r="75" spans="1:7" x14ac:dyDescent="0.25">
      <c r="A75" s="65">
        <v>321</v>
      </c>
      <c r="B75" s="65" t="s">
        <v>84</v>
      </c>
      <c r="C75" s="170">
        <f>SUM(C76:C79)</f>
        <v>2126.37</v>
      </c>
      <c r="D75" s="170">
        <f>SUM(D76:D79)</f>
        <v>3190</v>
      </c>
      <c r="E75" s="170">
        <f>SUM(E76:E79)</f>
        <v>3319.5</v>
      </c>
      <c r="F75" s="67">
        <f t="shared" si="23"/>
        <v>104.05956112852665</v>
      </c>
      <c r="G75" s="67">
        <f t="shared" si="24"/>
        <v>156.11111894919512</v>
      </c>
    </row>
    <row r="76" spans="1:7" x14ac:dyDescent="0.25">
      <c r="A76" s="12">
        <v>3211</v>
      </c>
      <c r="B76" s="12" t="s">
        <v>85</v>
      </c>
      <c r="C76" s="171">
        <v>1160.31</v>
      </c>
      <c r="D76" s="169">
        <v>1700</v>
      </c>
      <c r="E76" s="169">
        <v>1667.7</v>
      </c>
      <c r="F76" s="9">
        <f>(E76/D76)*100</f>
        <v>98.1</v>
      </c>
      <c r="G76" s="9">
        <f>(E76/C76)*100</f>
        <v>143.72883108824368</v>
      </c>
    </row>
    <row r="77" spans="1:7" x14ac:dyDescent="0.25">
      <c r="A77" s="12">
        <v>3212</v>
      </c>
      <c r="B77" s="12" t="s">
        <v>86</v>
      </c>
      <c r="C77" s="171"/>
      <c r="D77" s="169"/>
      <c r="E77" s="169"/>
      <c r="F77" s="9">
        <v>0</v>
      </c>
      <c r="G77" s="9">
        <v>0</v>
      </c>
    </row>
    <row r="78" spans="1:7" x14ac:dyDescent="0.25">
      <c r="A78" s="12">
        <v>3213</v>
      </c>
      <c r="B78" s="12" t="s">
        <v>87</v>
      </c>
      <c r="C78" s="171">
        <v>288.45999999999998</v>
      </c>
      <c r="D78" s="169">
        <v>990</v>
      </c>
      <c r="E78" s="169">
        <v>982.2</v>
      </c>
      <c r="F78" s="9">
        <f t="shared" ref="F78:F107" si="26">(E78/D78)*100</f>
        <v>99.212121212121218</v>
      </c>
      <c r="G78" s="9">
        <f t="shared" ref="G78:G141" si="27">(E78/C78)*100</f>
        <v>340.49781598835193</v>
      </c>
    </row>
    <row r="79" spans="1:7" x14ac:dyDescent="0.25">
      <c r="A79" s="12">
        <v>3214</v>
      </c>
      <c r="B79" s="12" t="s">
        <v>94</v>
      </c>
      <c r="C79" s="171">
        <v>677.6</v>
      </c>
      <c r="D79" s="169">
        <v>500</v>
      </c>
      <c r="E79" s="169">
        <v>669.6</v>
      </c>
      <c r="F79" s="9">
        <v>0</v>
      </c>
      <c r="G79" s="9">
        <v>0</v>
      </c>
    </row>
    <row r="80" spans="1:7" x14ac:dyDescent="0.25">
      <c r="A80" s="80">
        <v>322</v>
      </c>
      <c r="B80" s="81" t="s">
        <v>88</v>
      </c>
      <c r="C80" s="174">
        <f>SUM(C81:C86)</f>
        <v>12461.309999999998</v>
      </c>
      <c r="D80" s="174">
        <f>SUM(D81:D86)</f>
        <v>14610</v>
      </c>
      <c r="E80" s="174">
        <f>SUM(E81:E86)</f>
        <v>13481.550000000001</v>
      </c>
      <c r="F80" s="67">
        <f t="shared" si="26"/>
        <v>92.276180698151961</v>
      </c>
      <c r="G80" s="67">
        <f t="shared" si="27"/>
        <v>108.1872612109</v>
      </c>
    </row>
    <row r="81" spans="1:7" ht="30" x14ac:dyDescent="0.25">
      <c r="A81" s="83">
        <v>3221</v>
      </c>
      <c r="B81" s="200" t="s">
        <v>89</v>
      </c>
      <c r="C81" s="178">
        <v>4097.4799999999996</v>
      </c>
      <c r="D81" s="176">
        <v>4600</v>
      </c>
      <c r="E81" s="176">
        <v>3786.74</v>
      </c>
      <c r="F81" s="9">
        <f t="shared" si="26"/>
        <v>82.320434782608686</v>
      </c>
      <c r="G81" s="9">
        <f t="shared" si="27"/>
        <v>92.41631441764207</v>
      </c>
    </row>
    <row r="82" spans="1:7" x14ac:dyDescent="0.25">
      <c r="A82" s="83">
        <v>3222</v>
      </c>
      <c r="B82" s="85" t="s">
        <v>90</v>
      </c>
      <c r="C82" s="178">
        <v>10.73</v>
      </c>
      <c r="D82" s="176"/>
      <c r="E82" s="176">
        <v>0</v>
      </c>
      <c r="F82" s="9">
        <v>0</v>
      </c>
      <c r="G82" s="9">
        <v>0</v>
      </c>
    </row>
    <row r="83" spans="1:7" x14ac:dyDescent="0.25">
      <c r="A83" s="83">
        <v>3223</v>
      </c>
      <c r="B83" s="85" t="s">
        <v>95</v>
      </c>
      <c r="C83" s="178">
        <v>6614.39</v>
      </c>
      <c r="D83" s="176">
        <v>9000</v>
      </c>
      <c r="E83" s="176">
        <v>9266.5300000000007</v>
      </c>
      <c r="F83" s="9">
        <f t="shared" si="26"/>
        <v>102.96144444444447</v>
      </c>
      <c r="G83" s="9">
        <f t="shared" si="27"/>
        <v>140.09651683677558</v>
      </c>
    </row>
    <row r="84" spans="1:7" x14ac:dyDescent="0.25">
      <c r="A84" s="83">
        <v>3224</v>
      </c>
      <c r="B84" s="85" t="s">
        <v>96</v>
      </c>
      <c r="C84" s="178">
        <v>371.35</v>
      </c>
      <c r="D84" s="176">
        <v>400</v>
      </c>
      <c r="E84" s="176">
        <v>428.28</v>
      </c>
      <c r="F84" s="9">
        <f t="shared" si="26"/>
        <v>107.07</v>
      </c>
      <c r="G84" s="9">
        <f t="shared" si="27"/>
        <v>115.33055069341589</v>
      </c>
    </row>
    <row r="85" spans="1:7" x14ac:dyDescent="0.25">
      <c r="A85" s="83">
        <v>3225</v>
      </c>
      <c r="B85" s="85" t="s">
        <v>97</v>
      </c>
      <c r="C85" s="178">
        <v>1333.64</v>
      </c>
      <c r="D85" s="176">
        <v>610</v>
      </c>
      <c r="E85" s="176">
        <v>0</v>
      </c>
      <c r="F85" s="9">
        <v>0</v>
      </c>
      <c r="G85" s="9">
        <f t="shared" si="27"/>
        <v>0</v>
      </c>
    </row>
    <row r="86" spans="1:7" ht="30" x14ac:dyDescent="0.25">
      <c r="A86" s="83">
        <v>3227</v>
      </c>
      <c r="B86" s="199" t="s">
        <v>98</v>
      </c>
      <c r="C86" s="178">
        <v>33.72</v>
      </c>
      <c r="D86" s="176"/>
      <c r="E86" s="176"/>
      <c r="F86" s="9">
        <v>0</v>
      </c>
      <c r="G86" s="9">
        <f t="shared" si="27"/>
        <v>0</v>
      </c>
    </row>
    <row r="87" spans="1:7" x14ac:dyDescent="0.25">
      <c r="A87" s="80">
        <v>323</v>
      </c>
      <c r="B87" s="81" t="s">
        <v>93</v>
      </c>
      <c r="C87" s="174">
        <f>SUM(C88:C96)</f>
        <v>53874.91</v>
      </c>
      <c r="D87" s="174">
        <f>SUM(D88:D96)</f>
        <v>19460</v>
      </c>
      <c r="E87" s="174">
        <f>SUM(E88:E96)</f>
        <v>17260.38</v>
      </c>
      <c r="F87" s="67">
        <f t="shared" si="26"/>
        <v>88.696711202466602</v>
      </c>
      <c r="G87" s="67">
        <f t="shared" si="27"/>
        <v>32.037881826623931</v>
      </c>
    </row>
    <row r="88" spans="1:7" x14ac:dyDescent="0.25">
      <c r="A88" s="83">
        <v>3231</v>
      </c>
      <c r="B88" s="85" t="s">
        <v>99</v>
      </c>
      <c r="C88" s="178">
        <v>1099.1099999999999</v>
      </c>
      <c r="D88" s="176">
        <v>850</v>
      </c>
      <c r="E88" s="176">
        <v>859.99</v>
      </c>
      <c r="F88" s="9">
        <f t="shared" si="26"/>
        <v>101.17529411764706</v>
      </c>
      <c r="G88" s="9">
        <f t="shared" si="27"/>
        <v>78.244215774581264</v>
      </c>
    </row>
    <row r="89" spans="1:7" x14ac:dyDescent="0.25">
      <c r="A89" s="83">
        <v>3232</v>
      </c>
      <c r="B89" s="85" t="s">
        <v>100</v>
      </c>
      <c r="C89" s="178">
        <v>43200.56</v>
      </c>
      <c r="D89" s="176">
        <v>5000</v>
      </c>
      <c r="E89" s="176">
        <v>5169.97</v>
      </c>
      <c r="F89" s="9">
        <f t="shared" si="26"/>
        <v>103.39940000000001</v>
      </c>
      <c r="G89" s="9">
        <f t="shared" si="27"/>
        <v>11.967368015599799</v>
      </c>
    </row>
    <row r="90" spans="1:7" x14ac:dyDescent="0.25">
      <c r="A90" s="83">
        <v>3233</v>
      </c>
      <c r="B90" s="85" t="s">
        <v>101</v>
      </c>
      <c r="C90" s="178">
        <v>127.44</v>
      </c>
      <c r="D90" s="176">
        <v>660</v>
      </c>
      <c r="E90" s="176">
        <v>660</v>
      </c>
      <c r="F90" s="9">
        <f t="shared" si="26"/>
        <v>100</v>
      </c>
      <c r="G90" s="9">
        <f t="shared" si="27"/>
        <v>517.89077212806035</v>
      </c>
    </row>
    <row r="91" spans="1:7" x14ac:dyDescent="0.25">
      <c r="A91" s="83">
        <v>3234</v>
      </c>
      <c r="B91" s="85" t="s">
        <v>102</v>
      </c>
      <c r="C91" s="178">
        <v>981.98</v>
      </c>
      <c r="D91" s="176">
        <v>1100</v>
      </c>
      <c r="E91" s="176">
        <v>1067.3499999999999</v>
      </c>
      <c r="F91" s="9">
        <f t="shared" si="26"/>
        <v>97.031818181818181</v>
      </c>
      <c r="G91" s="9">
        <f t="shared" si="27"/>
        <v>108.69365974867105</v>
      </c>
    </row>
    <row r="92" spans="1:7" x14ac:dyDescent="0.25">
      <c r="A92" s="83">
        <v>3235</v>
      </c>
      <c r="B92" s="85" t="s">
        <v>103</v>
      </c>
      <c r="C92" s="178">
        <v>3777</v>
      </c>
      <c r="D92" s="176">
        <v>4300</v>
      </c>
      <c r="E92" s="176">
        <v>4369.8100000000004</v>
      </c>
      <c r="F92" s="9">
        <f t="shared" si="26"/>
        <v>101.62348837209304</v>
      </c>
      <c r="G92" s="9">
        <f t="shared" si="27"/>
        <v>115.69526078898598</v>
      </c>
    </row>
    <row r="93" spans="1:7" x14ac:dyDescent="0.25">
      <c r="A93" s="83">
        <v>3236</v>
      </c>
      <c r="B93" s="85" t="s">
        <v>104</v>
      </c>
      <c r="C93" s="178">
        <v>643.83000000000004</v>
      </c>
      <c r="D93" s="176">
        <v>3750</v>
      </c>
      <c r="E93" s="176">
        <v>961.57</v>
      </c>
      <c r="F93" s="9">
        <f t="shared" si="26"/>
        <v>25.641866666666669</v>
      </c>
      <c r="G93" s="9">
        <f t="shared" si="27"/>
        <v>149.35153689638568</v>
      </c>
    </row>
    <row r="94" spans="1:7" x14ac:dyDescent="0.25">
      <c r="A94" s="83">
        <v>3237</v>
      </c>
      <c r="B94" s="85" t="s">
        <v>105</v>
      </c>
      <c r="C94" s="178">
        <v>232.28</v>
      </c>
      <c r="D94" s="176">
        <v>200</v>
      </c>
      <c r="E94" s="176">
        <v>765.96</v>
      </c>
      <c r="F94" s="9">
        <f t="shared" si="26"/>
        <v>382.98</v>
      </c>
      <c r="G94" s="9">
        <f t="shared" si="27"/>
        <v>329.75718959876014</v>
      </c>
    </row>
    <row r="95" spans="1:7" x14ac:dyDescent="0.25">
      <c r="A95" s="83">
        <v>3238</v>
      </c>
      <c r="B95" s="85" t="s">
        <v>106</v>
      </c>
      <c r="C95" s="178">
        <v>2963.77</v>
      </c>
      <c r="D95" s="176">
        <v>3000</v>
      </c>
      <c r="E95" s="176">
        <v>2768.65</v>
      </c>
      <c r="F95" s="9">
        <f t="shared" si="26"/>
        <v>92.288333333333341</v>
      </c>
      <c r="G95" s="9">
        <f t="shared" si="27"/>
        <v>93.41649318266937</v>
      </c>
    </row>
    <row r="96" spans="1:7" x14ac:dyDescent="0.25">
      <c r="A96" s="83">
        <v>3239</v>
      </c>
      <c r="B96" s="85" t="s">
        <v>107</v>
      </c>
      <c r="C96" s="178">
        <v>848.94</v>
      </c>
      <c r="D96" s="176">
        <v>600</v>
      </c>
      <c r="E96" s="176">
        <v>637.08000000000004</v>
      </c>
      <c r="F96" s="9">
        <f t="shared" si="26"/>
        <v>106.18</v>
      </c>
      <c r="G96" s="9">
        <v>0</v>
      </c>
    </row>
    <row r="97" spans="1:7" x14ac:dyDescent="0.25">
      <c r="A97" s="80">
        <v>324</v>
      </c>
      <c r="B97" s="81"/>
      <c r="C97" s="174">
        <f>SUM(C98)</f>
        <v>0</v>
      </c>
      <c r="D97" s="174">
        <f t="shared" ref="D97" si="28">SUM(D98)</f>
        <v>0</v>
      </c>
      <c r="E97" s="174">
        <v>0</v>
      </c>
      <c r="F97" s="67">
        <v>0</v>
      </c>
      <c r="G97" s="67">
        <v>0</v>
      </c>
    </row>
    <row r="98" spans="1:7" x14ac:dyDescent="0.25">
      <c r="A98" s="83">
        <v>3241</v>
      </c>
      <c r="B98" s="85" t="s">
        <v>108</v>
      </c>
      <c r="C98" s="175"/>
      <c r="D98" s="176"/>
      <c r="E98" s="176"/>
      <c r="F98" s="9"/>
      <c r="G98" s="9"/>
    </row>
    <row r="99" spans="1:7" x14ac:dyDescent="0.25">
      <c r="A99" s="80">
        <v>329</v>
      </c>
      <c r="B99" s="81" t="s">
        <v>91</v>
      </c>
      <c r="C99" s="174">
        <f>SUM(C100:C104)</f>
        <v>218.09</v>
      </c>
      <c r="D99" s="174">
        <f t="shared" ref="D99:E99" si="29">SUM(D100:D104)</f>
        <v>665</v>
      </c>
      <c r="E99" s="174">
        <f t="shared" si="29"/>
        <v>601.75</v>
      </c>
      <c r="F99" s="67">
        <f t="shared" si="26"/>
        <v>90.488721804511272</v>
      </c>
      <c r="G99" s="67">
        <f t="shared" si="27"/>
        <v>275.91819890870738</v>
      </c>
    </row>
    <row r="100" spans="1:7" x14ac:dyDescent="0.25">
      <c r="A100" s="86">
        <v>3291</v>
      </c>
      <c r="B100" s="87" t="s">
        <v>109</v>
      </c>
      <c r="C100" s="178"/>
      <c r="D100" s="177"/>
      <c r="E100" s="177"/>
      <c r="F100" s="9">
        <v>0</v>
      </c>
      <c r="G100" s="9">
        <v>0</v>
      </c>
    </row>
    <row r="101" spans="1:7" x14ac:dyDescent="0.25">
      <c r="A101" s="86">
        <v>3293</v>
      </c>
      <c r="B101" s="87" t="s">
        <v>110</v>
      </c>
      <c r="C101" s="178"/>
      <c r="D101" s="177"/>
      <c r="E101" s="177"/>
      <c r="F101" s="9">
        <v>0</v>
      </c>
      <c r="G101" s="9">
        <v>0</v>
      </c>
    </row>
    <row r="102" spans="1:7" x14ac:dyDescent="0.25">
      <c r="A102" s="86">
        <v>3294</v>
      </c>
      <c r="B102" s="87" t="s">
        <v>111</v>
      </c>
      <c r="C102" s="178">
        <v>218.09</v>
      </c>
      <c r="D102" s="177">
        <v>200</v>
      </c>
      <c r="E102" s="177">
        <v>163.09</v>
      </c>
      <c r="F102" s="9">
        <f t="shared" si="26"/>
        <v>81.545000000000002</v>
      </c>
      <c r="G102" s="9">
        <v>0</v>
      </c>
    </row>
    <row r="103" spans="1:7" x14ac:dyDescent="0.25">
      <c r="A103" s="86">
        <v>3295</v>
      </c>
      <c r="B103" s="87" t="s">
        <v>112</v>
      </c>
      <c r="C103" s="178"/>
      <c r="D103" s="177">
        <v>165</v>
      </c>
      <c r="E103" s="177">
        <v>127.44</v>
      </c>
      <c r="F103" s="9">
        <v>0</v>
      </c>
      <c r="G103" s="9">
        <v>0</v>
      </c>
    </row>
    <row r="104" spans="1:7" x14ac:dyDescent="0.25">
      <c r="A104" s="83">
        <v>3299</v>
      </c>
      <c r="B104" s="85" t="s">
        <v>92</v>
      </c>
      <c r="C104" s="175"/>
      <c r="D104" s="176">
        <v>300</v>
      </c>
      <c r="E104" s="176">
        <v>311.22000000000003</v>
      </c>
      <c r="F104" s="9">
        <v>0</v>
      </c>
      <c r="G104" s="9">
        <v>0</v>
      </c>
    </row>
    <row r="105" spans="1:7" x14ac:dyDescent="0.25">
      <c r="A105" s="117">
        <v>34</v>
      </c>
      <c r="B105" s="118" t="s">
        <v>142</v>
      </c>
      <c r="C105" s="186">
        <f t="shared" ref="C105:E106" si="30">SUM(C106)</f>
        <v>563.76</v>
      </c>
      <c r="D105" s="186">
        <f t="shared" si="30"/>
        <v>550</v>
      </c>
      <c r="E105" s="186">
        <f t="shared" si="30"/>
        <v>609.89</v>
      </c>
      <c r="F105" s="119">
        <f t="shared" si="26"/>
        <v>110.88909090909091</v>
      </c>
      <c r="G105" s="119">
        <f t="shared" si="27"/>
        <v>108.1825599545906</v>
      </c>
    </row>
    <row r="106" spans="1:7" x14ac:dyDescent="0.25">
      <c r="A106" s="88">
        <v>343</v>
      </c>
      <c r="B106" s="82" t="s">
        <v>143</v>
      </c>
      <c r="C106" s="174">
        <f t="shared" si="30"/>
        <v>563.76</v>
      </c>
      <c r="D106" s="174">
        <f>SUM(D107)</f>
        <v>550</v>
      </c>
      <c r="E106" s="174">
        <f>SUM(E107+E108)</f>
        <v>609.89</v>
      </c>
      <c r="F106" s="67">
        <f t="shared" si="26"/>
        <v>110.88909090909091</v>
      </c>
      <c r="G106" s="67">
        <f t="shared" si="27"/>
        <v>108.1825599545906</v>
      </c>
    </row>
    <row r="107" spans="1:7" x14ac:dyDescent="0.25">
      <c r="A107" s="127">
        <v>3431</v>
      </c>
      <c r="B107" s="128" t="s">
        <v>150</v>
      </c>
      <c r="C107" s="175">
        <v>563.76</v>
      </c>
      <c r="D107" s="176">
        <v>550</v>
      </c>
      <c r="E107" s="176">
        <v>607.38</v>
      </c>
      <c r="F107" s="9">
        <f t="shared" si="26"/>
        <v>110.43272727272728</v>
      </c>
      <c r="G107" s="9">
        <f t="shared" si="27"/>
        <v>107.73733503618561</v>
      </c>
    </row>
    <row r="108" spans="1:7" x14ac:dyDescent="0.25">
      <c r="A108" s="158">
        <v>3433</v>
      </c>
      <c r="B108" s="84" t="s">
        <v>144</v>
      </c>
      <c r="C108" s="175">
        <v>0</v>
      </c>
      <c r="D108" s="176">
        <v>0</v>
      </c>
      <c r="E108" s="176">
        <v>2.5099999999999998</v>
      </c>
      <c r="F108" s="9">
        <v>0</v>
      </c>
      <c r="G108" s="9">
        <v>0</v>
      </c>
    </row>
    <row r="109" spans="1:7" x14ac:dyDescent="0.25">
      <c r="A109" s="110">
        <v>1013</v>
      </c>
      <c r="B109" s="111" t="s">
        <v>29</v>
      </c>
      <c r="C109" s="8"/>
      <c r="D109" s="9"/>
      <c r="E109" s="9"/>
      <c r="F109" s="9"/>
      <c r="G109" s="9"/>
    </row>
    <row r="110" spans="1:7" ht="64.150000000000006" customHeight="1" x14ac:dyDescent="0.25">
      <c r="A110" s="124" t="s">
        <v>151</v>
      </c>
      <c r="B110" s="144" t="s">
        <v>175</v>
      </c>
      <c r="C110" s="8"/>
      <c r="D110" s="9"/>
      <c r="E110" s="9"/>
      <c r="F110" s="9"/>
      <c r="G110" s="9"/>
    </row>
    <row r="111" spans="1:7" x14ac:dyDescent="0.25">
      <c r="A111" s="113" t="s">
        <v>168</v>
      </c>
      <c r="B111" s="129" t="s">
        <v>167</v>
      </c>
      <c r="C111" s="74"/>
      <c r="D111" s="61"/>
      <c r="E111" s="61"/>
      <c r="F111" s="61"/>
      <c r="G111" s="61"/>
    </row>
    <row r="112" spans="1:7" x14ac:dyDescent="0.25">
      <c r="A112" s="116">
        <v>3</v>
      </c>
      <c r="B112" s="116" t="s">
        <v>9</v>
      </c>
      <c r="C112" s="170">
        <f>SUM(C113+C120)</f>
        <v>1837.6100000000001</v>
      </c>
      <c r="D112" s="170">
        <f>SUM(D113+D120)</f>
        <v>19522</v>
      </c>
      <c r="E112" s="170">
        <f>SUM(E113+E120)</f>
        <v>17989.419999999998</v>
      </c>
      <c r="F112" s="67">
        <f t="shared" ref="F112:F114" si="31">(E112/D112)*100</f>
        <v>92.149472390123961</v>
      </c>
      <c r="G112" s="67">
        <f t="shared" si="27"/>
        <v>978.95745016624835</v>
      </c>
    </row>
    <row r="113" spans="1:7" x14ac:dyDescent="0.25">
      <c r="A113" s="117">
        <v>31</v>
      </c>
      <c r="B113" s="118" t="s">
        <v>10</v>
      </c>
      <c r="C113" s="186">
        <f t="shared" ref="C113" si="32">SUM(C114+C116+C118)</f>
        <v>1766.6200000000001</v>
      </c>
      <c r="D113" s="186">
        <f>SUM(D114+D116+D118)</f>
        <v>18410</v>
      </c>
      <c r="E113" s="186">
        <f>SUM(E114+E116+E118)</f>
        <v>16984.349999999999</v>
      </c>
      <c r="F113" s="119">
        <f t="shared" si="31"/>
        <v>92.256110809342744</v>
      </c>
      <c r="G113" s="119">
        <f t="shared" si="27"/>
        <v>961.40369745615908</v>
      </c>
    </row>
    <row r="114" spans="1:7" x14ac:dyDescent="0.25">
      <c r="A114" s="66">
        <v>311</v>
      </c>
      <c r="B114" s="66" t="s">
        <v>79</v>
      </c>
      <c r="C114" s="170">
        <f t="shared" ref="C114" si="33">SUM(C115)</f>
        <v>1516.41</v>
      </c>
      <c r="D114" s="170">
        <f>SUM(D115)</f>
        <v>13563</v>
      </c>
      <c r="E114" s="170">
        <f>SUM(E115)</f>
        <v>13574.56</v>
      </c>
      <c r="F114" s="67">
        <f t="shared" si="31"/>
        <v>100.08523188085232</v>
      </c>
      <c r="G114" s="67">
        <f t="shared" si="27"/>
        <v>895.1774256302715</v>
      </c>
    </row>
    <row r="115" spans="1:7" x14ac:dyDescent="0.25">
      <c r="A115" s="13">
        <v>3111</v>
      </c>
      <c r="B115" s="13" t="s">
        <v>80</v>
      </c>
      <c r="C115" s="171">
        <v>1516.41</v>
      </c>
      <c r="D115" s="169">
        <v>13563</v>
      </c>
      <c r="E115" s="169">
        <v>13574.56</v>
      </c>
      <c r="F115" s="9">
        <f>(E115/D115)*100</f>
        <v>100.08523188085232</v>
      </c>
      <c r="G115" s="9">
        <f t="shared" si="27"/>
        <v>895.1774256302715</v>
      </c>
    </row>
    <row r="116" spans="1:7" x14ac:dyDescent="0.25">
      <c r="A116" s="66">
        <v>312</v>
      </c>
      <c r="B116" s="66" t="s">
        <v>81</v>
      </c>
      <c r="C116" s="170">
        <f t="shared" ref="C116" si="34">SUM(C117)</f>
        <v>0</v>
      </c>
      <c r="D116" s="170">
        <f>SUM(D117)</f>
        <v>2610</v>
      </c>
      <c r="E116" s="170">
        <f>SUM(E117)</f>
        <v>1170</v>
      </c>
      <c r="F116" s="67">
        <f t="shared" ref="F116:F183" si="35">(E116/D116)*100</f>
        <v>44.827586206896555</v>
      </c>
      <c r="G116" s="67">
        <v>0</v>
      </c>
    </row>
    <row r="117" spans="1:7" x14ac:dyDescent="0.25">
      <c r="A117" s="13">
        <v>3121</v>
      </c>
      <c r="B117" s="13" t="s">
        <v>81</v>
      </c>
      <c r="C117" s="171">
        <v>0</v>
      </c>
      <c r="D117" s="169">
        <v>2610</v>
      </c>
      <c r="E117" s="169">
        <v>1170</v>
      </c>
      <c r="F117" s="9">
        <f t="shared" si="35"/>
        <v>44.827586206896555</v>
      </c>
      <c r="G117" s="9">
        <v>0</v>
      </c>
    </row>
    <row r="118" spans="1:7" x14ac:dyDescent="0.25">
      <c r="A118" s="66">
        <v>313</v>
      </c>
      <c r="B118" s="66" t="s">
        <v>82</v>
      </c>
      <c r="C118" s="170">
        <f>SUM(C119)</f>
        <v>250.21</v>
      </c>
      <c r="D118" s="170">
        <f>SUM(D119)</f>
        <v>2237</v>
      </c>
      <c r="E118" s="170">
        <f>SUM(E119)</f>
        <v>2239.79</v>
      </c>
      <c r="F118" s="67">
        <f t="shared" si="35"/>
        <v>100.12472060795707</v>
      </c>
      <c r="G118" s="67">
        <f t="shared" si="27"/>
        <v>895.16406218776228</v>
      </c>
    </row>
    <row r="119" spans="1:7" x14ac:dyDescent="0.25">
      <c r="A119" s="13">
        <v>3132</v>
      </c>
      <c r="B119" s="13" t="s">
        <v>83</v>
      </c>
      <c r="C119" s="171">
        <v>250.21</v>
      </c>
      <c r="D119" s="169">
        <v>2237</v>
      </c>
      <c r="E119" s="169">
        <v>2239.79</v>
      </c>
      <c r="F119" s="9">
        <f t="shared" si="35"/>
        <v>100.12472060795707</v>
      </c>
      <c r="G119" s="9">
        <f t="shared" si="27"/>
        <v>895.16406218776228</v>
      </c>
    </row>
    <row r="120" spans="1:7" x14ac:dyDescent="0.25">
      <c r="A120" s="117">
        <v>32</v>
      </c>
      <c r="B120" s="118" t="s">
        <v>25</v>
      </c>
      <c r="C120" s="186">
        <f>SUM(C121+C124)</f>
        <v>70.990000000000009</v>
      </c>
      <c r="D120" s="186">
        <f>SUM(D121+D124)</f>
        <v>1112</v>
      </c>
      <c r="E120" s="186">
        <f>SUM(E121+E124)</f>
        <v>1005.0699999999999</v>
      </c>
      <c r="F120" s="119">
        <f t="shared" si="35"/>
        <v>90.383992805755383</v>
      </c>
      <c r="G120" s="119">
        <f t="shared" si="27"/>
        <v>1415.7909564727424</v>
      </c>
    </row>
    <row r="121" spans="1:7" x14ac:dyDescent="0.25">
      <c r="A121" s="93">
        <v>321</v>
      </c>
      <c r="B121" s="93" t="s">
        <v>84</v>
      </c>
      <c r="C121" s="170">
        <f>SUM(C123+C122)</f>
        <v>70.990000000000009</v>
      </c>
      <c r="D121" s="170">
        <f t="shared" ref="D121:E121" si="36">SUM(D123+D122)</f>
        <v>860</v>
      </c>
      <c r="E121" s="170">
        <f t="shared" si="36"/>
        <v>754.66</v>
      </c>
      <c r="F121" s="67">
        <f t="shared" si="35"/>
        <v>87.751162790697663</v>
      </c>
      <c r="G121" s="67">
        <f t="shared" si="27"/>
        <v>1063.0511339625298</v>
      </c>
    </row>
    <row r="122" spans="1:7" x14ac:dyDescent="0.25">
      <c r="A122" s="79">
        <v>3211</v>
      </c>
      <c r="B122" s="79" t="s">
        <v>85</v>
      </c>
      <c r="C122" s="171">
        <v>23.89</v>
      </c>
      <c r="D122" s="169">
        <v>135</v>
      </c>
      <c r="E122" s="169">
        <v>54</v>
      </c>
      <c r="F122" s="9">
        <f t="shared" si="35"/>
        <v>40</v>
      </c>
      <c r="G122" s="9">
        <f t="shared" si="27"/>
        <v>226.03599832565928</v>
      </c>
    </row>
    <row r="123" spans="1:7" x14ac:dyDescent="0.25">
      <c r="A123" s="79">
        <v>3212</v>
      </c>
      <c r="B123" s="79" t="s">
        <v>138</v>
      </c>
      <c r="C123" s="171">
        <v>47.1</v>
      </c>
      <c r="D123" s="169">
        <v>725</v>
      </c>
      <c r="E123" s="169">
        <v>700.66</v>
      </c>
      <c r="F123" s="9">
        <f t="shared" si="35"/>
        <v>96.642758620689648</v>
      </c>
      <c r="G123" s="9">
        <f t="shared" si="27"/>
        <v>1487.6008492569001</v>
      </c>
    </row>
    <row r="124" spans="1:7" x14ac:dyDescent="0.25">
      <c r="A124" s="201">
        <v>323</v>
      </c>
      <c r="B124" s="201" t="s">
        <v>93</v>
      </c>
      <c r="C124" s="172">
        <f>C125+C126</f>
        <v>0</v>
      </c>
      <c r="D124" s="172">
        <f t="shared" ref="D124:E124" si="37">D125+D126</f>
        <v>252</v>
      </c>
      <c r="E124" s="172">
        <f t="shared" si="37"/>
        <v>250.41</v>
      </c>
      <c r="F124" s="67">
        <f t="shared" si="35"/>
        <v>99.369047619047606</v>
      </c>
      <c r="G124" s="67">
        <v>0</v>
      </c>
    </row>
    <row r="125" spans="1:7" x14ac:dyDescent="0.25">
      <c r="A125" s="130">
        <v>3236</v>
      </c>
      <c r="B125" s="130" t="s">
        <v>104</v>
      </c>
      <c r="C125" s="171">
        <v>0</v>
      </c>
      <c r="D125" s="169">
        <v>117</v>
      </c>
      <c r="E125" s="169">
        <v>115.41</v>
      </c>
      <c r="F125" s="9">
        <f t="shared" si="35"/>
        <v>98.641025641025635</v>
      </c>
      <c r="G125" s="9">
        <v>0</v>
      </c>
    </row>
    <row r="126" spans="1:7" x14ac:dyDescent="0.25">
      <c r="A126" s="130">
        <v>3237</v>
      </c>
      <c r="B126" s="130" t="s">
        <v>105</v>
      </c>
      <c r="C126" s="171">
        <v>0</v>
      </c>
      <c r="D126" s="169">
        <v>135</v>
      </c>
      <c r="E126" s="169">
        <v>135</v>
      </c>
      <c r="F126" s="9">
        <f t="shared" si="35"/>
        <v>100</v>
      </c>
      <c r="G126" s="9">
        <v>0</v>
      </c>
    </row>
    <row r="127" spans="1:7" x14ac:dyDescent="0.25">
      <c r="A127" s="110">
        <v>1013</v>
      </c>
      <c r="B127" s="111" t="s">
        <v>29</v>
      </c>
      <c r="C127" s="8"/>
      <c r="D127" s="9"/>
      <c r="E127" s="9"/>
      <c r="F127" s="9"/>
      <c r="G127" s="9"/>
    </row>
    <row r="128" spans="1:7" ht="64.150000000000006" customHeight="1" x14ac:dyDescent="0.25">
      <c r="A128" s="124" t="s">
        <v>151</v>
      </c>
      <c r="B128" s="144" t="s">
        <v>174</v>
      </c>
      <c r="C128" s="8"/>
      <c r="D128" s="9"/>
      <c r="E128" s="9"/>
      <c r="F128" s="9"/>
      <c r="G128" s="9"/>
    </row>
    <row r="129" spans="1:7" x14ac:dyDescent="0.25">
      <c r="A129" s="113" t="s">
        <v>169</v>
      </c>
      <c r="B129" s="113" t="s">
        <v>76</v>
      </c>
      <c r="C129" s="74"/>
      <c r="D129" s="61"/>
      <c r="E129" s="61"/>
      <c r="F129" s="61"/>
      <c r="G129" s="61"/>
    </row>
    <row r="130" spans="1:7" x14ac:dyDescent="0.25">
      <c r="A130" s="116">
        <v>3</v>
      </c>
      <c r="B130" s="116" t="s">
        <v>9</v>
      </c>
      <c r="C130" s="170">
        <f>SUM(C131+C138)</f>
        <v>704.17</v>
      </c>
      <c r="D130" s="170">
        <f>SUM(D131+D138)</f>
        <v>2169</v>
      </c>
      <c r="E130" s="170">
        <f>SUM(E131+E138)</f>
        <v>2998.8300000000004</v>
      </c>
      <c r="F130" s="67">
        <f t="shared" si="35"/>
        <v>138.25864453665287</v>
      </c>
      <c r="G130" s="67">
        <f t="shared" si="27"/>
        <v>425.86733317238742</v>
      </c>
    </row>
    <row r="131" spans="1:7" x14ac:dyDescent="0.25">
      <c r="A131" s="117">
        <v>31</v>
      </c>
      <c r="B131" s="118" t="s">
        <v>10</v>
      </c>
      <c r="C131" s="186">
        <f t="shared" ref="C131" si="38">SUM(C132+C134+C136)</f>
        <v>696.29</v>
      </c>
      <c r="D131" s="186">
        <f>SUM(D132+D134+D136)</f>
        <v>2046</v>
      </c>
      <c r="E131" s="186">
        <f>SUM(E132+E134+E136)</f>
        <v>2887.1400000000003</v>
      </c>
      <c r="F131" s="119">
        <f t="shared" si="35"/>
        <v>141.11143695014664</v>
      </c>
      <c r="G131" s="119">
        <f t="shared" si="27"/>
        <v>414.64619626879607</v>
      </c>
    </row>
    <row r="132" spans="1:7" x14ac:dyDescent="0.25">
      <c r="A132" s="66">
        <v>311</v>
      </c>
      <c r="B132" s="66" t="s">
        <v>79</v>
      </c>
      <c r="C132" s="170">
        <f t="shared" ref="C132" si="39">SUM(C133)</f>
        <v>168.49</v>
      </c>
      <c r="D132" s="170">
        <f>SUM(D133)</f>
        <v>1507</v>
      </c>
      <c r="E132" s="170">
        <f>SUM(E133)</f>
        <v>1508.26</v>
      </c>
      <c r="F132" s="67">
        <f t="shared" si="35"/>
        <v>100.0836098208361</v>
      </c>
      <c r="G132" s="67">
        <f t="shared" si="27"/>
        <v>895.16291768057442</v>
      </c>
    </row>
    <row r="133" spans="1:7" x14ac:dyDescent="0.25">
      <c r="A133" s="13">
        <v>3111</v>
      </c>
      <c r="B133" s="13" t="s">
        <v>80</v>
      </c>
      <c r="C133" s="171">
        <v>168.49</v>
      </c>
      <c r="D133" s="169">
        <v>1507</v>
      </c>
      <c r="E133" s="169">
        <v>1508.26</v>
      </c>
      <c r="F133" s="9">
        <f t="shared" si="35"/>
        <v>100.0836098208361</v>
      </c>
      <c r="G133" s="9">
        <f t="shared" si="27"/>
        <v>895.16291768057442</v>
      </c>
    </row>
    <row r="134" spans="1:7" x14ac:dyDescent="0.25">
      <c r="A134" s="66">
        <v>312</v>
      </c>
      <c r="B134" s="66" t="s">
        <v>81</v>
      </c>
      <c r="C134" s="170">
        <f>SUM(C135)</f>
        <v>500</v>
      </c>
      <c r="D134" s="170">
        <f>SUM(D135)</f>
        <v>290</v>
      </c>
      <c r="E134" s="170">
        <f>SUM(E135)</f>
        <v>1130</v>
      </c>
      <c r="F134" s="67">
        <f t="shared" si="35"/>
        <v>389.65517241379308</v>
      </c>
      <c r="G134" s="67">
        <f t="shared" si="27"/>
        <v>225.99999999999997</v>
      </c>
    </row>
    <row r="135" spans="1:7" x14ac:dyDescent="0.25">
      <c r="A135" s="13">
        <v>3121</v>
      </c>
      <c r="B135" s="13" t="s">
        <v>81</v>
      </c>
      <c r="C135" s="171">
        <v>500</v>
      </c>
      <c r="D135" s="169">
        <v>290</v>
      </c>
      <c r="E135" s="169">
        <v>1130</v>
      </c>
      <c r="F135" s="9">
        <f t="shared" si="35"/>
        <v>389.65517241379308</v>
      </c>
      <c r="G135" s="9">
        <f t="shared" si="27"/>
        <v>225.99999999999997</v>
      </c>
    </row>
    <row r="136" spans="1:7" x14ac:dyDescent="0.25">
      <c r="A136" s="66">
        <v>313</v>
      </c>
      <c r="B136" s="66" t="s">
        <v>82</v>
      </c>
      <c r="C136" s="170">
        <f>SUM(C137)</f>
        <v>27.8</v>
      </c>
      <c r="D136" s="170">
        <f>SUM(D137)</f>
        <v>249</v>
      </c>
      <c r="E136" s="170">
        <f>SUM(E137)</f>
        <v>248.88</v>
      </c>
      <c r="F136" s="67">
        <f t="shared" si="35"/>
        <v>99.951807228915655</v>
      </c>
      <c r="G136" s="67">
        <f t="shared" si="27"/>
        <v>895.25179856115108</v>
      </c>
    </row>
    <row r="137" spans="1:7" x14ac:dyDescent="0.25">
      <c r="A137" s="13">
        <v>3132</v>
      </c>
      <c r="B137" s="13" t="s">
        <v>83</v>
      </c>
      <c r="C137" s="171">
        <v>27.8</v>
      </c>
      <c r="D137" s="169">
        <v>249</v>
      </c>
      <c r="E137" s="169">
        <v>248.88</v>
      </c>
      <c r="F137" s="9">
        <f t="shared" si="35"/>
        <v>99.951807228915655</v>
      </c>
      <c r="G137" s="9">
        <f t="shared" si="27"/>
        <v>895.25179856115108</v>
      </c>
    </row>
    <row r="138" spans="1:7" x14ac:dyDescent="0.25">
      <c r="A138" s="117">
        <v>32</v>
      </c>
      <c r="B138" s="118" t="s">
        <v>25</v>
      </c>
      <c r="C138" s="186">
        <f>SUM(C139+C142)</f>
        <v>7.8800000000000008</v>
      </c>
      <c r="D138" s="186">
        <f t="shared" ref="D138" si="40">SUM(D139+D142)</f>
        <v>123</v>
      </c>
      <c r="E138" s="186">
        <f>SUM(E139+E142)</f>
        <v>111.69</v>
      </c>
      <c r="F138" s="119">
        <f t="shared" si="35"/>
        <v>90.804878048780495</v>
      </c>
      <c r="G138" s="119">
        <f t="shared" si="27"/>
        <v>1417.3857868020302</v>
      </c>
    </row>
    <row r="139" spans="1:7" x14ac:dyDescent="0.25">
      <c r="A139" s="93">
        <v>321</v>
      </c>
      <c r="B139" s="93" t="s">
        <v>84</v>
      </c>
      <c r="C139" s="170">
        <f>SUM(C141+C140)</f>
        <v>7.8800000000000008</v>
      </c>
      <c r="D139" s="170">
        <f t="shared" ref="D139:E139" si="41">SUM(D141+D140)</f>
        <v>95</v>
      </c>
      <c r="E139" s="170">
        <f t="shared" si="41"/>
        <v>83.85</v>
      </c>
      <c r="F139" s="67">
        <f t="shared" si="35"/>
        <v>88.263157894736835</v>
      </c>
      <c r="G139" s="67">
        <f t="shared" si="27"/>
        <v>1064.0862944162436</v>
      </c>
    </row>
    <row r="140" spans="1:7" x14ac:dyDescent="0.25">
      <c r="A140" s="79">
        <v>3211</v>
      </c>
      <c r="B140" s="79" t="s">
        <v>85</v>
      </c>
      <c r="C140" s="171">
        <v>2.65</v>
      </c>
      <c r="D140" s="169">
        <v>15</v>
      </c>
      <c r="E140" s="169">
        <v>6</v>
      </c>
      <c r="F140" s="9">
        <f t="shared" si="35"/>
        <v>40</v>
      </c>
      <c r="G140" s="9">
        <f t="shared" si="27"/>
        <v>226.41509433962264</v>
      </c>
    </row>
    <row r="141" spans="1:7" x14ac:dyDescent="0.25">
      <c r="A141" s="79">
        <v>3212</v>
      </c>
      <c r="B141" s="79" t="s">
        <v>138</v>
      </c>
      <c r="C141" s="171">
        <v>5.23</v>
      </c>
      <c r="D141" s="169">
        <v>80</v>
      </c>
      <c r="E141" s="169">
        <v>77.849999999999994</v>
      </c>
      <c r="F141" s="9">
        <f t="shared" si="35"/>
        <v>97.312499999999986</v>
      </c>
      <c r="G141" s="9">
        <f t="shared" si="27"/>
        <v>1488.5277246653918</v>
      </c>
    </row>
    <row r="142" spans="1:7" x14ac:dyDescent="0.25">
      <c r="A142" s="201">
        <v>323</v>
      </c>
      <c r="B142" s="201" t="s">
        <v>93</v>
      </c>
      <c r="C142" s="172">
        <f>C143+C144</f>
        <v>0</v>
      </c>
      <c r="D142" s="172">
        <f t="shared" ref="D142:E142" si="42">D143+D144</f>
        <v>28</v>
      </c>
      <c r="E142" s="172">
        <f t="shared" si="42"/>
        <v>27.84</v>
      </c>
      <c r="F142" s="67">
        <f t="shared" si="35"/>
        <v>99.428571428571431</v>
      </c>
      <c r="G142" s="67">
        <v>0</v>
      </c>
    </row>
    <row r="143" spans="1:7" x14ac:dyDescent="0.25">
      <c r="A143" s="130">
        <v>3236</v>
      </c>
      <c r="B143" s="130" t="s">
        <v>187</v>
      </c>
      <c r="C143" s="171">
        <v>0</v>
      </c>
      <c r="D143" s="169">
        <v>13</v>
      </c>
      <c r="E143" s="169">
        <v>12.84</v>
      </c>
      <c r="F143" s="9">
        <f t="shared" si="35"/>
        <v>98.769230769230759</v>
      </c>
      <c r="G143" s="9">
        <v>0</v>
      </c>
    </row>
    <row r="144" spans="1:7" x14ac:dyDescent="0.25">
      <c r="A144" s="130">
        <v>3237</v>
      </c>
      <c r="B144" s="130" t="s">
        <v>105</v>
      </c>
      <c r="C144" s="171">
        <v>0</v>
      </c>
      <c r="D144" s="169">
        <v>15</v>
      </c>
      <c r="E144" s="169">
        <v>15</v>
      </c>
      <c r="F144" s="9">
        <f t="shared" si="35"/>
        <v>100</v>
      </c>
      <c r="G144" s="9">
        <v>0</v>
      </c>
    </row>
    <row r="145" spans="1:7" x14ac:dyDescent="0.25">
      <c r="A145" s="130"/>
      <c r="B145" s="130"/>
      <c r="C145" s="171"/>
      <c r="D145" s="169"/>
      <c r="E145" s="169"/>
      <c r="F145" s="9"/>
      <c r="G145" s="9"/>
    </row>
    <row r="146" spans="1:7" ht="39" customHeight="1" x14ac:dyDescent="0.25">
      <c r="A146" s="124" t="s">
        <v>190</v>
      </c>
      <c r="B146" s="195" t="s">
        <v>191</v>
      </c>
      <c r="C146" s="8"/>
      <c r="D146" s="9"/>
      <c r="E146" s="9"/>
      <c r="F146" s="9"/>
      <c r="G146" s="9"/>
    </row>
    <row r="147" spans="1:7" x14ac:dyDescent="0.25">
      <c r="A147" s="113" t="s">
        <v>169</v>
      </c>
      <c r="B147" s="129" t="s">
        <v>76</v>
      </c>
      <c r="C147" s="74"/>
      <c r="D147" s="61"/>
      <c r="E147" s="61"/>
      <c r="F147" s="61"/>
      <c r="G147" s="61"/>
    </row>
    <row r="148" spans="1:7" x14ac:dyDescent="0.25">
      <c r="A148" s="116">
        <v>3</v>
      </c>
      <c r="B148" s="116" t="s">
        <v>9</v>
      </c>
      <c r="C148" s="170">
        <f>SUM(C149+C156)</f>
        <v>0</v>
      </c>
      <c r="D148" s="170">
        <f>SUM(D149+D156)</f>
        <v>615</v>
      </c>
      <c r="E148" s="170">
        <f>SUM(E149)</f>
        <v>614.93000000000006</v>
      </c>
      <c r="F148" s="67">
        <v>0</v>
      </c>
      <c r="G148" s="67">
        <v>0</v>
      </c>
    </row>
    <row r="149" spans="1:7" x14ac:dyDescent="0.25">
      <c r="A149" s="117">
        <v>31</v>
      </c>
      <c r="B149" s="118" t="s">
        <v>10</v>
      </c>
      <c r="C149" s="186">
        <f t="shared" ref="C149" si="43">SUM(C150+C152+C154)</f>
        <v>0</v>
      </c>
      <c r="D149" s="186">
        <f>SUM(D150+D152+D154)</f>
        <v>615</v>
      </c>
      <c r="E149" s="186">
        <f>SUM(E150+E152+E154)</f>
        <v>614.93000000000006</v>
      </c>
      <c r="F149" s="119">
        <v>0</v>
      </c>
      <c r="G149" s="119">
        <v>0</v>
      </c>
    </row>
    <row r="150" spans="1:7" x14ac:dyDescent="0.25">
      <c r="A150" s="66">
        <v>311</v>
      </c>
      <c r="B150" s="66" t="s">
        <v>79</v>
      </c>
      <c r="C150" s="170">
        <f t="shared" ref="C150" si="44">SUM(C151)</f>
        <v>0</v>
      </c>
      <c r="D150" s="170">
        <f>SUM(D151)</f>
        <v>465</v>
      </c>
      <c r="E150" s="170">
        <f>SUM(E151)</f>
        <v>464.8</v>
      </c>
      <c r="F150" s="67">
        <v>0</v>
      </c>
      <c r="G150" s="67">
        <v>0</v>
      </c>
    </row>
    <row r="151" spans="1:7" x14ac:dyDescent="0.25">
      <c r="A151" s="13">
        <v>3111</v>
      </c>
      <c r="B151" s="13" t="s">
        <v>80</v>
      </c>
      <c r="C151" s="171">
        <v>0</v>
      </c>
      <c r="D151" s="169">
        <v>465</v>
      </c>
      <c r="E151" s="169">
        <v>464.8</v>
      </c>
      <c r="F151" s="9">
        <v>0</v>
      </c>
      <c r="G151" s="9">
        <v>0</v>
      </c>
    </row>
    <row r="152" spans="1:7" x14ac:dyDescent="0.25">
      <c r="A152" s="66">
        <v>312</v>
      </c>
      <c r="B152" s="66" t="s">
        <v>81</v>
      </c>
      <c r="C152" s="170">
        <f t="shared" ref="C152" si="45">SUM(C153)</f>
        <v>0</v>
      </c>
      <c r="D152" s="170">
        <f>SUM(D153)</f>
        <v>77</v>
      </c>
      <c r="E152" s="170">
        <f>SUM(E153)</f>
        <v>76.69</v>
      </c>
      <c r="F152" s="67">
        <v>0</v>
      </c>
      <c r="G152" s="67">
        <v>0</v>
      </c>
    </row>
    <row r="153" spans="1:7" x14ac:dyDescent="0.25">
      <c r="A153" s="13">
        <v>3121</v>
      </c>
      <c r="B153" s="13" t="s">
        <v>81</v>
      </c>
      <c r="C153" s="171">
        <v>0</v>
      </c>
      <c r="D153" s="169">
        <v>77</v>
      </c>
      <c r="E153" s="169">
        <v>76.69</v>
      </c>
      <c r="F153" s="9">
        <v>0</v>
      </c>
      <c r="G153" s="9">
        <v>0</v>
      </c>
    </row>
    <row r="154" spans="1:7" x14ac:dyDescent="0.25">
      <c r="A154" s="66">
        <v>313</v>
      </c>
      <c r="B154" s="66" t="s">
        <v>82</v>
      </c>
      <c r="C154" s="170">
        <f>SUM(C155)</f>
        <v>0</v>
      </c>
      <c r="D154" s="170">
        <f>SUM(D155)</f>
        <v>73</v>
      </c>
      <c r="E154" s="170">
        <f>SUM(E155)</f>
        <v>73.44</v>
      </c>
      <c r="F154" s="67">
        <v>0</v>
      </c>
      <c r="G154" s="67">
        <v>0</v>
      </c>
    </row>
    <row r="155" spans="1:7" x14ac:dyDescent="0.25">
      <c r="A155" s="13">
        <v>3132</v>
      </c>
      <c r="B155" s="13" t="s">
        <v>83</v>
      </c>
      <c r="C155" s="171">
        <v>0</v>
      </c>
      <c r="D155" s="169">
        <v>73</v>
      </c>
      <c r="E155" s="169">
        <v>73.44</v>
      </c>
      <c r="F155" s="9">
        <v>0</v>
      </c>
      <c r="G155" s="9">
        <v>0</v>
      </c>
    </row>
    <row r="156" spans="1:7" x14ac:dyDescent="0.25">
      <c r="A156" s="130"/>
      <c r="B156" s="130"/>
      <c r="C156" s="171"/>
      <c r="D156" s="169"/>
      <c r="E156" s="169"/>
      <c r="F156" s="9"/>
      <c r="G156" s="9">
        <v>0</v>
      </c>
    </row>
    <row r="157" spans="1:7" x14ac:dyDescent="0.25">
      <c r="A157" s="110">
        <v>1001</v>
      </c>
      <c r="B157" s="111" t="s">
        <v>29</v>
      </c>
      <c r="C157" s="8"/>
      <c r="D157" s="9"/>
      <c r="E157" s="9"/>
      <c r="F157" s="9"/>
      <c r="G157" s="9">
        <v>0</v>
      </c>
    </row>
    <row r="158" spans="1:7" x14ac:dyDescent="0.25">
      <c r="A158" s="124" t="s">
        <v>178</v>
      </c>
      <c r="B158" s="144" t="s">
        <v>153</v>
      </c>
      <c r="C158" s="8"/>
      <c r="D158" s="9"/>
      <c r="E158" s="9"/>
      <c r="F158" s="9"/>
      <c r="G158" s="9">
        <v>0</v>
      </c>
    </row>
    <row r="159" spans="1:7" x14ac:dyDescent="0.25">
      <c r="A159" s="113" t="s">
        <v>169</v>
      </c>
      <c r="B159" s="129" t="s">
        <v>76</v>
      </c>
      <c r="C159" s="74"/>
      <c r="D159" s="61"/>
      <c r="E159" s="61"/>
      <c r="F159" s="61"/>
      <c r="G159" s="61"/>
    </row>
    <row r="160" spans="1:7" x14ac:dyDescent="0.25">
      <c r="A160" s="116">
        <v>3</v>
      </c>
      <c r="B160" s="116" t="s">
        <v>9</v>
      </c>
      <c r="C160" s="170">
        <f t="shared" ref="C160:E160" si="46">SUM(C161)</f>
        <v>955.62</v>
      </c>
      <c r="D160" s="170">
        <f t="shared" si="46"/>
        <v>0</v>
      </c>
      <c r="E160" s="170">
        <f t="shared" si="46"/>
        <v>0</v>
      </c>
      <c r="F160" s="67">
        <v>0</v>
      </c>
      <c r="G160" s="67">
        <f t="shared" ref="G160:G192" si="47">(E160/C160)*100</f>
        <v>0</v>
      </c>
    </row>
    <row r="161" spans="1:7" x14ac:dyDescent="0.25">
      <c r="A161" s="117">
        <v>31</v>
      </c>
      <c r="B161" s="118" t="s">
        <v>10</v>
      </c>
      <c r="C161" s="187">
        <f>C164+C162</f>
        <v>955.62</v>
      </c>
      <c r="D161" s="187">
        <f t="shared" ref="D161:E161" si="48">D164+D162</f>
        <v>0</v>
      </c>
      <c r="E161" s="187">
        <f t="shared" si="48"/>
        <v>0</v>
      </c>
      <c r="F161" s="119">
        <v>0</v>
      </c>
      <c r="G161" s="119">
        <f t="shared" si="47"/>
        <v>0</v>
      </c>
    </row>
    <row r="162" spans="1:7" x14ac:dyDescent="0.25">
      <c r="A162" s="131">
        <v>311</v>
      </c>
      <c r="B162" s="116" t="s">
        <v>137</v>
      </c>
      <c r="C162" s="172">
        <f t="shared" ref="C162:E162" si="49">C163</f>
        <v>820.27</v>
      </c>
      <c r="D162" s="172">
        <f t="shared" si="49"/>
        <v>0</v>
      </c>
      <c r="E162" s="172">
        <f t="shared" si="49"/>
        <v>0</v>
      </c>
      <c r="F162" s="67">
        <v>0</v>
      </c>
      <c r="G162" s="67">
        <f t="shared" si="47"/>
        <v>0</v>
      </c>
    </row>
    <row r="163" spans="1:7" x14ac:dyDescent="0.25">
      <c r="A163" s="132">
        <v>3111</v>
      </c>
      <c r="B163" s="121" t="s">
        <v>80</v>
      </c>
      <c r="C163" s="171">
        <v>820.27</v>
      </c>
      <c r="D163" s="171">
        <v>0</v>
      </c>
      <c r="E163" s="171">
        <v>0</v>
      </c>
      <c r="F163" s="9">
        <v>0</v>
      </c>
      <c r="G163" s="9">
        <f t="shared" si="47"/>
        <v>0</v>
      </c>
    </row>
    <row r="164" spans="1:7" x14ac:dyDescent="0.25">
      <c r="A164" s="66">
        <v>312</v>
      </c>
      <c r="B164" s="66" t="s">
        <v>81</v>
      </c>
      <c r="C164" s="170">
        <f>SUM(C165+C166)</f>
        <v>135.35</v>
      </c>
      <c r="D164" s="170">
        <f>SUM(D165+D166)</f>
        <v>0</v>
      </c>
      <c r="E164" s="170">
        <f>SUM(E165+E166)</f>
        <v>0</v>
      </c>
      <c r="F164" s="67">
        <v>0</v>
      </c>
      <c r="G164" s="67">
        <f t="shared" si="47"/>
        <v>0</v>
      </c>
    </row>
    <row r="165" spans="1:7" x14ac:dyDescent="0.25">
      <c r="A165" s="13">
        <v>3121</v>
      </c>
      <c r="B165" s="13" t="s">
        <v>81</v>
      </c>
      <c r="C165" s="171">
        <v>0</v>
      </c>
      <c r="D165" s="171">
        <v>0</v>
      </c>
      <c r="E165" s="171">
        <v>0</v>
      </c>
      <c r="F165" s="9">
        <v>0</v>
      </c>
      <c r="G165" s="9">
        <v>0</v>
      </c>
    </row>
    <row r="166" spans="1:7" x14ac:dyDescent="0.25">
      <c r="A166" s="13">
        <v>3132</v>
      </c>
      <c r="B166" s="13" t="s">
        <v>154</v>
      </c>
      <c r="C166" s="171">
        <v>135.35</v>
      </c>
      <c r="D166" s="169">
        <v>0</v>
      </c>
      <c r="E166" s="169">
        <v>0</v>
      </c>
      <c r="F166" s="9">
        <v>0</v>
      </c>
      <c r="G166" s="9">
        <f t="shared" si="47"/>
        <v>0</v>
      </c>
    </row>
    <row r="167" spans="1:7" x14ac:dyDescent="0.25">
      <c r="A167" s="110">
        <v>1001</v>
      </c>
      <c r="B167" s="145" t="s">
        <v>29</v>
      </c>
      <c r="C167" s="8"/>
      <c r="D167" s="9"/>
      <c r="E167" s="9"/>
      <c r="F167" s="9"/>
      <c r="G167" s="9"/>
    </row>
    <row r="168" spans="1:7" ht="30.75" customHeight="1" x14ac:dyDescent="0.25">
      <c r="A168" s="137" t="s">
        <v>155</v>
      </c>
      <c r="B168" s="134" t="s">
        <v>156</v>
      </c>
      <c r="C168" s="8"/>
      <c r="D168" s="9"/>
      <c r="E168" s="9"/>
      <c r="F168" s="9"/>
      <c r="G168" s="9"/>
    </row>
    <row r="169" spans="1:7" x14ac:dyDescent="0.25">
      <c r="A169" s="135" t="s">
        <v>168</v>
      </c>
      <c r="B169" s="136" t="s">
        <v>152</v>
      </c>
      <c r="C169" s="188">
        <f>C170</f>
        <v>1550.49</v>
      </c>
      <c r="D169" s="188">
        <f t="shared" ref="D169:E169" si="50">D170+D176</f>
        <v>0</v>
      </c>
      <c r="E169" s="188">
        <f t="shared" si="50"/>
        <v>0</v>
      </c>
      <c r="F169" s="61">
        <v>0</v>
      </c>
      <c r="G169" s="61">
        <f t="shared" si="47"/>
        <v>0</v>
      </c>
    </row>
    <row r="170" spans="1:7" x14ac:dyDescent="0.25">
      <c r="A170" s="146">
        <v>32</v>
      </c>
      <c r="B170" s="147" t="s">
        <v>25</v>
      </c>
      <c r="C170" s="187">
        <f>C171</f>
        <v>1550.49</v>
      </c>
      <c r="D170" s="187">
        <f t="shared" ref="D170:E171" si="51">D171</f>
        <v>0</v>
      </c>
      <c r="E170" s="187">
        <f t="shared" si="51"/>
        <v>0</v>
      </c>
      <c r="F170" s="119">
        <v>0</v>
      </c>
      <c r="G170" s="119">
        <f t="shared" si="47"/>
        <v>0</v>
      </c>
    </row>
    <row r="171" spans="1:7" x14ac:dyDescent="0.25">
      <c r="A171" s="133">
        <v>322</v>
      </c>
      <c r="B171" s="13" t="s">
        <v>157</v>
      </c>
      <c r="C171" s="171">
        <f>C172</f>
        <v>1550.49</v>
      </c>
      <c r="D171" s="171">
        <f t="shared" si="51"/>
        <v>0</v>
      </c>
      <c r="E171" s="171">
        <f t="shared" si="51"/>
        <v>0</v>
      </c>
      <c r="F171" s="9">
        <v>0</v>
      </c>
      <c r="G171" s="9">
        <f t="shared" si="47"/>
        <v>0</v>
      </c>
    </row>
    <row r="172" spans="1:7" x14ac:dyDescent="0.25">
      <c r="A172" s="133">
        <v>3222</v>
      </c>
      <c r="B172" s="13" t="s">
        <v>90</v>
      </c>
      <c r="C172" s="171">
        <v>1550.49</v>
      </c>
      <c r="D172" s="169">
        <v>0</v>
      </c>
      <c r="E172" s="169">
        <v>0</v>
      </c>
      <c r="F172" s="9">
        <v>0</v>
      </c>
      <c r="G172" s="9">
        <f t="shared" si="47"/>
        <v>0</v>
      </c>
    </row>
    <row r="173" spans="1:7" x14ac:dyDescent="0.25">
      <c r="A173" s="148">
        <v>1001</v>
      </c>
      <c r="B173" s="145" t="s">
        <v>29</v>
      </c>
      <c r="C173" s="171"/>
      <c r="D173" s="169"/>
      <c r="E173" s="169"/>
      <c r="F173" s="9"/>
      <c r="G173" s="9">
        <v>0</v>
      </c>
    </row>
    <row r="174" spans="1:7" ht="25.5" customHeight="1" x14ac:dyDescent="0.25">
      <c r="A174" s="137" t="s">
        <v>158</v>
      </c>
      <c r="B174" s="134" t="s">
        <v>159</v>
      </c>
      <c r="C174" s="8"/>
      <c r="D174" s="9"/>
      <c r="E174" s="9"/>
      <c r="F174" s="9"/>
      <c r="G174" s="9"/>
    </row>
    <row r="175" spans="1:7" x14ac:dyDescent="0.25">
      <c r="A175" s="135" t="s">
        <v>168</v>
      </c>
      <c r="B175" s="136" t="s">
        <v>152</v>
      </c>
      <c r="C175" s="188">
        <f>C176+C203</f>
        <v>0</v>
      </c>
      <c r="D175" s="188">
        <f>D176+D203</f>
        <v>0</v>
      </c>
      <c r="E175" s="188">
        <f>E176+E203</f>
        <v>0</v>
      </c>
      <c r="F175" s="61">
        <v>0</v>
      </c>
      <c r="G175" s="61">
        <v>0</v>
      </c>
    </row>
    <row r="176" spans="1:7" ht="17.25" customHeight="1" x14ac:dyDescent="0.25">
      <c r="A176" s="149">
        <v>32</v>
      </c>
      <c r="B176" s="150" t="s">
        <v>25</v>
      </c>
      <c r="C176" s="187">
        <f>C177</f>
        <v>0</v>
      </c>
      <c r="D176" s="187">
        <f t="shared" ref="D176:E177" si="52">D177</f>
        <v>0</v>
      </c>
      <c r="E176" s="187">
        <f t="shared" si="52"/>
        <v>0</v>
      </c>
      <c r="F176" s="119">
        <v>0</v>
      </c>
      <c r="G176" s="119">
        <v>0</v>
      </c>
    </row>
    <row r="177" spans="1:7" ht="18" customHeight="1" x14ac:dyDescent="0.25">
      <c r="A177" s="133">
        <v>322</v>
      </c>
      <c r="B177" s="13" t="s">
        <v>88</v>
      </c>
      <c r="C177" s="171">
        <f>C178</f>
        <v>0</v>
      </c>
      <c r="D177" s="171">
        <f t="shared" si="52"/>
        <v>0</v>
      </c>
      <c r="E177" s="171">
        <f t="shared" si="52"/>
        <v>0</v>
      </c>
      <c r="F177" s="9">
        <v>0</v>
      </c>
      <c r="G177" s="9">
        <v>0</v>
      </c>
    </row>
    <row r="178" spans="1:7" ht="20.25" customHeight="1" x14ac:dyDescent="0.25">
      <c r="A178" s="133">
        <v>3222</v>
      </c>
      <c r="B178" s="13" t="s">
        <v>90</v>
      </c>
      <c r="C178" s="171"/>
      <c r="D178" s="169">
        <v>0</v>
      </c>
      <c r="E178" s="169">
        <v>0</v>
      </c>
      <c r="F178" s="9">
        <v>0</v>
      </c>
      <c r="G178" s="9">
        <v>0</v>
      </c>
    </row>
    <row r="179" spans="1:7" x14ac:dyDescent="0.25">
      <c r="A179" s="148">
        <v>1001</v>
      </c>
      <c r="B179" s="145" t="s">
        <v>29</v>
      </c>
      <c r="C179" s="171"/>
      <c r="D179" s="169"/>
      <c r="E179" s="169"/>
      <c r="F179" s="9"/>
      <c r="G179" s="9"/>
    </row>
    <row r="180" spans="1:7" ht="25.5" customHeight="1" x14ac:dyDescent="0.25">
      <c r="A180" s="137" t="s">
        <v>192</v>
      </c>
      <c r="B180" s="134" t="s">
        <v>193</v>
      </c>
      <c r="C180" s="171"/>
      <c r="D180" s="169"/>
      <c r="E180" s="169"/>
      <c r="F180" s="9"/>
      <c r="G180" s="9"/>
    </row>
    <row r="181" spans="1:7" x14ac:dyDescent="0.25">
      <c r="A181" s="135" t="s">
        <v>176</v>
      </c>
      <c r="B181" s="136" t="s">
        <v>177</v>
      </c>
      <c r="C181" s="188"/>
      <c r="D181" s="188"/>
      <c r="E181" s="188"/>
      <c r="F181" s="61"/>
      <c r="G181" s="61"/>
    </row>
    <row r="182" spans="1:7" x14ac:dyDescent="0.25">
      <c r="A182" s="155">
        <v>3</v>
      </c>
      <c r="B182" s="156" t="s">
        <v>9</v>
      </c>
      <c r="C182" s="172">
        <f t="shared" ref="C182" si="53">C183</f>
        <v>4.1100000000000003</v>
      </c>
      <c r="D182" s="172">
        <f>D183</f>
        <v>8</v>
      </c>
      <c r="E182" s="172">
        <f>E183</f>
        <v>6.31</v>
      </c>
      <c r="F182" s="67">
        <f t="shared" si="35"/>
        <v>78.875</v>
      </c>
      <c r="G182" s="67">
        <f t="shared" si="47"/>
        <v>153.5279805352798</v>
      </c>
    </row>
    <row r="183" spans="1:7" x14ac:dyDescent="0.25">
      <c r="A183" s="117">
        <v>34</v>
      </c>
      <c r="B183" s="118" t="s">
        <v>142</v>
      </c>
      <c r="C183" s="186">
        <f t="shared" ref="C183:E183" si="54">SUM(C184)</f>
        <v>4.1100000000000003</v>
      </c>
      <c r="D183" s="186">
        <f t="shared" si="54"/>
        <v>8</v>
      </c>
      <c r="E183" s="186">
        <f t="shared" si="54"/>
        <v>6.31</v>
      </c>
      <c r="F183" s="119">
        <f t="shared" si="35"/>
        <v>78.875</v>
      </c>
      <c r="G183" s="119">
        <f t="shared" si="47"/>
        <v>153.5279805352798</v>
      </c>
    </row>
    <row r="184" spans="1:7" x14ac:dyDescent="0.25">
      <c r="A184" s="88">
        <v>343</v>
      </c>
      <c r="B184" s="82" t="s">
        <v>143</v>
      </c>
      <c r="C184" s="174">
        <f>SUM(C185)</f>
        <v>4.1100000000000003</v>
      </c>
      <c r="D184" s="174">
        <f>SUM(D185)</f>
        <v>8</v>
      </c>
      <c r="E184" s="174">
        <f>SUM(E185)</f>
        <v>6.31</v>
      </c>
      <c r="F184" s="67">
        <f t="shared" ref="F184:F192" si="55">(E184/D184)*100</f>
        <v>78.875</v>
      </c>
      <c r="G184" s="67">
        <f t="shared" si="47"/>
        <v>153.5279805352798</v>
      </c>
    </row>
    <row r="185" spans="1:7" x14ac:dyDescent="0.25">
      <c r="A185" s="127">
        <v>3431</v>
      </c>
      <c r="B185" s="128" t="s">
        <v>150</v>
      </c>
      <c r="C185" s="175">
        <v>4.1100000000000003</v>
      </c>
      <c r="D185" s="176">
        <v>8</v>
      </c>
      <c r="E185" s="176">
        <v>6.31</v>
      </c>
      <c r="F185" s="9">
        <f t="shared" si="55"/>
        <v>78.875</v>
      </c>
      <c r="G185" s="9">
        <f t="shared" si="47"/>
        <v>153.5279805352798</v>
      </c>
    </row>
    <row r="186" spans="1:7" x14ac:dyDescent="0.25">
      <c r="A186" s="135" t="s">
        <v>185</v>
      </c>
      <c r="B186" s="136" t="s">
        <v>116</v>
      </c>
      <c r="C186" s="188"/>
      <c r="D186" s="188"/>
      <c r="E186" s="188"/>
      <c r="F186" s="61"/>
      <c r="G186" s="61"/>
    </row>
    <row r="187" spans="1:7" x14ac:dyDescent="0.25">
      <c r="A187" s="155">
        <v>3</v>
      </c>
      <c r="B187" s="156" t="s">
        <v>9</v>
      </c>
      <c r="C187" s="172">
        <f t="shared" ref="C187:E187" si="56">C188</f>
        <v>1893.7</v>
      </c>
      <c r="D187" s="172">
        <f t="shared" si="56"/>
        <v>1397</v>
      </c>
      <c r="E187" s="172">
        <f t="shared" si="56"/>
        <v>1509.67</v>
      </c>
      <c r="F187" s="67">
        <f t="shared" si="55"/>
        <v>108.06513958482462</v>
      </c>
      <c r="G187" s="67">
        <f t="shared" si="47"/>
        <v>79.720652690500089</v>
      </c>
    </row>
    <row r="188" spans="1:7" x14ac:dyDescent="0.25">
      <c r="A188" s="117">
        <v>32</v>
      </c>
      <c r="B188" s="118" t="s">
        <v>25</v>
      </c>
      <c r="C188" s="186">
        <f t="shared" ref="C188:E188" si="57">SUM(C189)</f>
        <v>1893.7</v>
      </c>
      <c r="D188" s="186">
        <f t="shared" si="57"/>
        <v>1397</v>
      </c>
      <c r="E188" s="186">
        <f t="shared" si="57"/>
        <v>1509.67</v>
      </c>
      <c r="F188" s="119">
        <f t="shared" si="55"/>
        <v>108.06513958482462</v>
      </c>
      <c r="G188" s="119">
        <f t="shared" si="47"/>
        <v>79.720652690500089</v>
      </c>
    </row>
    <row r="189" spans="1:7" x14ac:dyDescent="0.25">
      <c r="A189" s="88">
        <v>321</v>
      </c>
      <c r="B189" s="82" t="s">
        <v>186</v>
      </c>
      <c r="C189" s="174">
        <f>SUM(C190+C191+C192)</f>
        <v>1893.7</v>
      </c>
      <c r="D189" s="174">
        <f>SUM(D190+D191+D192)</f>
        <v>1397</v>
      </c>
      <c r="E189" s="174">
        <f>SUM(E190+E191+E192)</f>
        <v>1509.67</v>
      </c>
      <c r="F189" s="67">
        <f t="shared" si="55"/>
        <v>108.06513958482462</v>
      </c>
      <c r="G189" s="67">
        <f t="shared" si="47"/>
        <v>79.720652690500089</v>
      </c>
    </row>
    <row r="190" spans="1:7" x14ac:dyDescent="0.25">
      <c r="A190" s="127">
        <v>3211</v>
      </c>
      <c r="B190" s="128" t="s">
        <v>85</v>
      </c>
      <c r="C190" s="175">
        <v>654.91</v>
      </c>
      <c r="D190" s="176">
        <v>1000</v>
      </c>
      <c r="E190" s="176">
        <v>1000</v>
      </c>
      <c r="F190" s="9">
        <f t="shared" si="55"/>
        <v>100</v>
      </c>
      <c r="G190" s="9">
        <f>(E190/C190)*100</f>
        <v>152.69273640652915</v>
      </c>
    </row>
    <row r="191" spans="1:7" ht="30" x14ac:dyDescent="0.25">
      <c r="A191" s="158">
        <v>3221</v>
      </c>
      <c r="B191" s="198" t="s">
        <v>201</v>
      </c>
      <c r="C191" s="175">
        <v>291.06</v>
      </c>
      <c r="D191" s="176">
        <v>0</v>
      </c>
      <c r="E191" s="176">
        <v>113.07</v>
      </c>
      <c r="F191" s="9">
        <v>0</v>
      </c>
      <c r="G191" s="9">
        <f t="shared" si="47"/>
        <v>38.847660276231707</v>
      </c>
    </row>
    <row r="192" spans="1:7" x14ac:dyDescent="0.25">
      <c r="A192" s="158">
        <v>3225</v>
      </c>
      <c r="B192" s="198" t="s">
        <v>97</v>
      </c>
      <c r="C192" s="175">
        <v>947.73</v>
      </c>
      <c r="D192" s="176">
        <v>397</v>
      </c>
      <c r="E192" s="176">
        <v>396.6</v>
      </c>
      <c r="F192" s="9">
        <f t="shared" si="55"/>
        <v>99.899244332493708</v>
      </c>
      <c r="G192" s="9">
        <f t="shared" si="47"/>
        <v>41.847361590326358</v>
      </c>
    </row>
    <row r="193" spans="1:7" x14ac:dyDescent="0.25">
      <c r="A193" s="148">
        <v>1001</v>
      </c>
      <c r="B193" s="145" t="s">
        <v>29</v>
      </c>
      <c r="C193" s="171"/>
      <c r="D193" s="169"/>
      <c r="E193" s="169"/>
      <c r="F193" s="9"/>
      <c r="G193" s="9"/>
    </row>
    <row r="194" spans="1:7" ht="55.5" customHeight="1" x14ac:dyDescent="0.25">
      <c r="A194" s="137" t="s">
        <v>204</v>
      </c>
      <c r="B194" s="202" t="s">
        <v>205</v>
      </c>
      <c r="C194" s="8"/>
      <c r="D194" s="9"/>
      <c r="E194" s="9"/>
      <c r="F194" s="9"/>
      <c r="G194" s="9"/>
    </row>
    <row r="195" spans="1:7" x14ac:dyDescent="0.25">
      <c r="A195" s="135" t="s">
        <v>169</v>
      </c>
      <c r="B195" s="136" t="s">
        <v>76</v>
      </c>
      <c r="C195" s="74">
        <f>C196</f>
        <v>0</v>
      </c>
      <c r="D195" s="74">
        <f t="shared" ref="D195:G195" si="58">D196</f>
        <v>30000</v>
      </c>
      <c r="E195" s="74">
        <f t="shared" si="58"/>
        <v>0</v>
      </c>
      <c r="F195" s="74">
        <f t="shared" si="58"/>
        <v>0</v>
      </c>
      <c r="G195" s="74">
        <f t="shared" si="58"/>
        <v>0</v>
      </c>
    </row>
    <row r="196" spans="1:7" x14ac:dyDescent="0.25">
      <c r="A196" s="155">
        <v>3</v>
      </c>
      <c r="B196" s="156" t="s">
        <v>9</v>
      </c>
      <c r="C196" s="70">
        <f t="shared" ref="C196:D196" si="59">C197</f>
        <v>0</v>
      </c>
      <c r="D196" s="70">
        <f t="shared" si="59"/>
        <v>30000</v>
      </c>
      <c r="E196" s="70">
        <f>E197</f>
        <v>0</v>
      </c>
      <c r="F196" s="70">
        <f>F197</f>
        <v>0</v>
      </c>
      <c r="G196" s="70">
        <f>G197</f>
        <v>0</v>
      </c>
    </row>
    <row r="197" spans="1:7" x14ac:dyDescent="0.25">
      <c r="A197" s="117">
        <v>32</v>
      </c>
      <c r="B197" s="118" t="s">
        <v>25</v>
      </c>
      <c r="C197" s="119">
        <f t="shared" ref="C197:E197" si="60">SUM(C198)</f>
        <v>0</v>
      </c>
      <c r="D197" s="119">
        <f t="shared" si="60"/>
        <v>30000</v>
      </c>
      <c r="E197" s="119">
        <f t="shared" si="60"/>
        <v>0</v>
      </c>
      <c r="F197" s="119">
        <f>F198</f>
        <v>0</v>
      </c>
      <c r="G197" s="119">
        <f>G198</f>
        <v>0</v>
      </c>
    </row>
    <row r="198" spans="1:7" x14ac:dyDescent="0.25">
      <c r="A198" s="201">
        <v>323</v>
      </c>
      <c r="B198" s="201" t="s">
        <v>93</v>
      </c>
      <c r="C198" s="70"/>
      <c r="D198" s="67">
        <f>D199</f>
        <v>30000</v>
      </c>
      <c r="E198" s="67">
        <f>E199</f>
        <v>0</v>
      </c>
      <c r="F198" s="67">
        <f>F199</f>
        <v>0</v>
      </c>
      <c r="G198" s="67">
        <f>G199</f>
        <v>0</v>
      </c>
    </row>
    <row r="199" spans="1:7" x14ac:dyDescent="0.25">
      <c r="A199" s="130">
        <v>3237</v>
      </c>
      <c r="B199" s="130" t="s">
        <v>105</v>
      </c>
      <c r="C199" s="8">
        <v>0</v>
      </c>
      <c r="D199" s="9">
        <v>30000</v>
      </c>
      <c r="E199" s="9">
        <v>0</v>
      </c>
      <c r="F199" s="9">
        <v>0</v>
      </c>
      <c r="G199" s="9">
        <v>0</v>
      </c>
    </row>
    <row r="200" spans="1:7" x14ac:dyDescent="0.25">
      <c r="A200" s="158"/>
      <c r="B200" s="84"/>
      <c r="C200" s="203"/>
      <c r="D200" s="128"/>
      <c r="E200" s="204"/>
      <c r="F200" s="204"/>
      <c r="G200" s="128"/>
    </row>
    <row r="201" spans="1:7" x14ac:dyDescent="0.25">
      <c r="A201" s="111">
        <v>1001</v>
      </c>
      <c r="B201" s="111" t="s">
        <v>29</v>
      </c>
      <c r="C201" s="171"/>
      <c r="D201" s="169"/>
      <c r="E201" s="169"/>
      <c r="F201" s="9"/>
      <c r="G201" s="9"/>
    </row>
    <row r="202" spans="1:7" ht="39.6" customHeight="1" x14ac:dyDescent="0.25">
      <c r="A202" s="111" t="s">
        <v>170</v>
      </c>
      <c r="B202" s="111" t="s">
        <v>32</v>
      </c>
      <c r="C202" s="171"/>
      <c r="D202" s="169"/>
      <c r="E202" s="169"/>
      <c r="F202" s="9"/>
      <c r="G202" s="9"/>
    </row>
    <row r="203" spans="1:7" x14ac:dyDescent="0.25">
      <c r="A203" s="138" t="s">
        <v>30</v>
      </c>
      <c r="B203" s="138" t="s">
        <v>31</v>
      </c>
      <c r="C203" s="171"/>
      <c r="D203" s="169"/>
      <c r="E203" s="169"/>
      <c r="F203" s="9"/>
      <c r="G203" s="76"/>
    </row>
    <row r="204" spans="1:7" x14ac:dyDescent="0.25">
      <c r="A204" s="139" t="s">
        <v>160</v>
      </c>
      <c r="B204" s="139" t="s">
        <v>76</v>
      </c>
      <c r="C204" s="189"/>
      <c r="D204" s="189"/>
      <c r="E204" s="189"/>
      <c r="F204" s="140"/>
      <c r="G204" s="140"/>
    </row>
    <row r="205" spans="1:7" ht="25.5" x14ac:dyDescent="0.25">
      <c r="A205" s="141">
        <v>4</v>
      </c>
      <c r="B205" s="141" t="s">
        <v>11</v>
      </c>
      <c r="C205" s="168">
        <f>SUM(C206+C214)</f>
        <v>42630.97</v>
      </c>
      <c r="D205" s="168">
        <f t="shared" ref="D205:G205" si="61">SUM(D206)</f>
        <v>0</v>
      </c>
      <c r="E205" s="168">
        <f t="shared" si="61"/>
        <v>0</v>
      </c>
      <c r="F205" s="64">
        <f t="shared" si="61"/>
        <v>0</v>
      </c>
      <c r="G205" s="64">
        <f t="shared" si="61"/>
        <v>0</v>
      </c>
    </row>
    <row r="206" spans="1:7" ht="25.5" x14ac:dyDescent="0.25">
      <c r="A206" s="117">
        <v>42</v>
      </c>
      <c r="B206" s="118" t="s">
        <v>38</v>
      </c>
      <c r="C206" s="186">
        <f>SUM(C207+C209)</f>
        <v>34511.599999999999</v>
      </c>
      <c r="D206" s="186">
        <f t="shared" ref="D206:G206" si="62">SUM(D207+D209)</f>
        <v>0</v>
      </c>
      <c r="E206" s="186">
        <f t="shared" si="62"/>
        <v>0</v>
      </c>
      <c r="F206" s="119">
        <f t="shared" si="62"/>
        <v>0</v>
      </c>
      <c r="G206" s="119">
        <f t="shared" si="62"/>
        <v>0</v>
      </c>
    </row>
    <row r="207" spans="1:7" x14ac:dyDescent="0.25">
      <c r="A207" s="115">
        <v>421</v>
      </c>
      <c r="B207" s="116" t="s">
        <v>119</v>
      </c>
      <c r="C207" s="170">
        <f>C208</f>
        <v>34511.599999999999</v>
      </c>
      <c r="D207" s="170">
        <f t="shared" ref="D207:G207" si="63">D208</f>
        <v>0</v>
      </c>
      <c r="E207" s="170">
        <f t="shared" si="63"/>
        <v>0</v>
      </c>
      <c r="F207" s="67">
        <f t="shared" si="63"/>
        <v>0</v>
      </c>
      <c r="G207" s="67">
        <f t="shared" si="63"/>
        <v>0</v>
      </c>
    </row>
    <row r="208" spans="1:7" x14ac:dyDescent="0.25">
      <c r="A208" s="120">
        <v>4212</v>
      </c>
      <c r="B208" s="121" t="s">
        <v>120</v>
      </c>
      <c r="C208" s="171">
        <v>34511.599999999999</v>
      </c>
      <c r="D208" s="169">
        <v>0</v>
      </c>
      <c r="E208" s="169">
        <v>0</v>
      </c>
      <c r="F208" s="9">
        <v>0</v>
      </c>
      <c r="G208" s="76">
        <v>0</v>
      </c>
    </row>
    <row r="209" spans="1:7" x14ac:dyDescent="0.25">
      <c r="A209" s="115">
        <v>422</v>
      </c>
      <c r="B209" s="116" t="s">
        <v>121</v>
      </c>
      <c r="C209" s="172">
        <f>SUM(C210:C213)</f>
        <v>0</v>
      </c>
      <c r="D209" s="172">
        <f>SUM(D210:D213)</f>
        <v>0</v>
      </c>
      <c r="E209" s="172"/>
      <c r="F209" s="70">
        <f>SUM(F210:F213)</f>
        <v>0</v>
      </c>
      <c r="G209" s="70">
        <f>SUM(G210:G213)</f>
        <v>0</v>
      </c>
    </row>
    <row r="210" spans="1:7" x14ac:dyDescent="0.25">
      <c r="A210" s="120">
        <v>4221</v>
      </c>
      <c r="B210" s="121" t="s">
        <v>122</v>
      </c>
      <c r="C210" s="171">
        <v>0</v>
      </c>
      <c r="D210" s="169"/>
      <c r="E210" s="169">
        <v>0</v>
      </c>
      <c r="F210" s="9">
        <v>0</v>
      </c>
      <c r="G210" s="76">
        <v>0</v>
      </c>
    </row>
    <row r="211" spans="1:7" x14ac:dyDescent="0.25">
      <c r="A211" s="120">
        <v>4225</v>
      </c>
      <c r="B211" s="121" t="s">
        <v>123</v>
      </c>
      <c r="C211" s="171"/>
      <c r="D211" s="169"/>
      <c r="E211" s="169"/>
      <c r="F211" s="9"/>
      <c r="G211" s="76"/>
    </row>
    <row r="212" spans="1:7" x14ac:dyDescent="0.25">
      <c r="A212" s="120">
        <v>4226</v>
      </c>
      <c r="B212" s="121" t="s">
        <v>124</v>
      </c>
      <c r="C212" s="171"/>
      <c r="D212" s="169"/>
      <c r="E212" s="169"/>
      <c r="F212" s="9"/>
      <c r="G212" s="76"/>
    </row>
    <row r="213" spans="1:7" x14ac:dyDescent="0.25">
      <c r="A213" s="120">
        <v>4227</v>
      </c>
      <c r="B213" s="121" t="s">
        <v>125</v>
      </c>
      <c r="C213" s="171"/>
      <c r="D213" s="169"/>
      <c r="E213" s="169"/>
      <c r="F213" s="9"/>
      <c r="G213" s="76"/>
    </row>
    <row r="214" spans="1:7" ht="25.5" x14ac:dyDescent="0.25">
      <c r="A214" s="117">
        <v>45</v>
      </c>
      <c r="B214" s="118" t="s">
        <v>202</v>
      </c>
      <c r="C214" s="187">
        <f>C215</f>
        <v>8119.37</v>
      </c>
      <c r="D214" s="186">
        <v>0</v>
      </c>
      <c r="E214" s="186">
        <v>0</v>
      </c>
      <c r="F214" s="119">
        <v>0</v>
      </c>
      <c r="G214" s="123">
        <v>0</v>
      </c>
    </row>
    <row r="215" spans="1:7" ht="25.5" x14ac:dyDescent="0.25">
      <c r="A215" s="115">
        <v>451</v>
      </c>
      <c r="B215" s="116" t="s">
        <v>203</v>
      </c>
      <c r="C215" s="172">
        <f>C216</f>
        <v>8119.37</v>
      </c>
      <c r="D215" s="170">
        <v>0</v>
      </c>
      <c r="E215" s="170">
        <v>0</v>
      </c>
      <c r="F215" s="67">
        <v>0</v>
      </c>
      <c r="G215" s="94">
        <v>0</v>
      </c>
    </row>
    <row r="216" spans="1:7" ht="25.5" x14ac:dyDescent="0.25">
      <c r="A216" s="120">
        <v>4511</v>
      </c>
      <c r="B216" s="121" t="s">
        <v>203</v>
      </c>
      <c r="C216" s="171">
        <v>8119.37</v>
      </c>
      <c r="D216" s="169">
        <v>0</v>
      </c>
      <c r="E216" s="169">
        <v>0</v>
      </c>
      <c r="F216" s="9">
        <v>0</v>
      </c>
      <c r="G216" s="76"/>
    </row>
    <row r="217" spans="1:7" x14ac:dyDescent="0.25">
      <c r="A217" s="120"/>
      <c r="B217" s="121"/>
      <c r="C217" s="171"/>
      <c r="D217" s="169"/>
      <c r="E217" s="169"/>
      <c r="F217" s="9"/>
      <c r="G217" s="76">
        <v>0</v>
      </c>
    </row>
    <row r="218" spans="1:7" ht="19.5" customHeight="1" x14ac:dyDescent="0.25">
      <c r="A218" s="129" t="s">
        <v>161</v>
      </c>
      <c r="B218" s="129" t="s">
        <v>171</v>
      </c>
      <c r="C218" s="167"/>
      <c r="D218" s="167"/>
      <c r="E218" s="167"/>
      <c r="F218" s="61"/>
      <c r="G218" s="61"/>
    </row>
    <row r="219" spans="1:7" ht="25.5" x14ac:dyDescent="0.25">
      <c r="A219" s="141">
        <v>4</v>
      </c>
      <c r="B219" s="141" t="s">
        <v>11</v>
      </c>
      <c r="C219" s="168">
        <f>SUM(C220)</f>
        <v>439.03</v>
      </c>
      <c r="D219" s="168">
        <f t="shared" ref="D219:F219" si="64">SUM(D220)</f>
        <v>0</v>
      </c>
      <c r="E219" s="168">
        <f t="shared" si="64"/>
        <v>574.64</v>
      </c>
      <c r="F219" s="64">
        <f t="shared" si="64"/>
        <v>0</v>
      </c>
      <c r="G219" s="64">
        <f>(E219/C219)*100</f>
        <v>130.88854975741978</v>
      </c>
    </row>
    <row r="220" spans="1:7" ht="25.5" x14ac:dyDescent="0.25">
      <c r="A220" s="117">
        <v>42</v>
      </c>
      <c r="B220" s="118" t="s">
        <v>38</v>
      </c>
      <c r="C220" s="187">
        <f>C223</f>
        <v>439.03</v>
      </c>
      <c r="D220" s="187">
        <f>D223</f>
        <v>0</v>
      </c>
      <c r="E220" s="187">
        <f>E223+E221</f>
        <v>574.64</v>
      </c>
      <c r="F220" s="122">
        <f>F223</f>
        <v>0</v>
      </c>
      <c r="G220" s="119">
        <f t="shared" ref="G220:G239" si="65">(E220/C220)*100</f>
        <v>130.88854975741978</v>
      </c>
    </row>
    <row r="221" spans="1:7" x14ac:dyDescent="0.25">
      <c r="A221" s="115">
        <v>422</v>
      </c>
      <c r="B221" s="116" t="s">
        <v>121</v>
      </c>
      <c r="C221" s="170">
        <f t="shared" ref="C221" si="66">SUM(C222)</f>
        <v>0</v>
      </c>
      <c r="D221" s="170">
        <f>SUM(D222)</f>
        <v>0</v>
      </c>
      <c r="E221" s="170">
        <f>E222</f>
        <v>559.54999999999995</v>
      </c>
      <c r="F221" s="67">
        <f t="shared" ref="F221" si="67">SUM(F222)</f>
        <v>0</v>
      </c>
      <c r="G221" s="67">
        <v>0</v>
      </c>
    </row>
    <row r="222" spans="1:7" x14ac:dyDescent="0.25">
      <c r="A222" s="153">
        <v>4221</v>
      </c>
      <c r="B222" s="128" t="s">
        <v>122</v>
      </c>
      <c r="C222" s="176"/>
      <c r="D222" s="176"/>
      <c r="E222" s="176">
        <v>559.54999999999995</v>
      </c>
      <c r="F222" s="128"/>
      <c r="G222" s="9">
        <v>0</v>
      </c>
    </row>
    <row r="223" spans="1:7" ht="25.5" x14ac:dyDescent="0.25">
      <c r="A223" s="115">
        <v>424</v>
      </c>
      <c r="B223" s="116" t="s">
        <v>162</v>
      </c>
      <c r="C223" s="172">
        <f>C224</f>
        <v>439.03</v>
      </c>
      <c r="D223" s="172">
        <f t="shared" ref="D223:F223" si="68">D224</f>
        <v>0</v>
      </c>
      <c r="E223" s="172">
        <f t="shared" si="68"/>
        <v>15.09</v>
      </c>
      <c r="F223" s="70">
        <f t="shared" si="68"/>
        <v>0</v>
      </c>
      <c r="G223" s="67">
        <f t="shared" si="65"/>
        <v>3.4371227478759994</v>
      </c>
    </row>
    <row r="224" spans="1:7" x14ac:dyDescent="0.25">
      <c r="A224" s="120">
        <v>4241</v>
      </c>
      <c r="B224" s="121" t="s">
        <v>126</v>
      </c>
      <c r="C224" s="171">
        <v>439.03</v>
      </c>
      <c r="D224" s="169">
        <v>0</v>
      </c>
      <c r="E224" s="169">
        <v>15.09</v>
      </c>
      <c r="F224" s="9"/>
      <c r="G224" s="9">
        <f t="shared" si="65"/>
        <v>3.4371227478759994</v>
      </c>
    </row>
    <row r="225" spans="1:7" ht="14.45" customHeight="1" x14ac:dyDescent="0.25">
      <c r="A225" s="151" t="s">
        <v>163</v>
      </c>
      <c r="B225" s="152" t="s">
        <v>74</v>
      </c>
      <c r="C225" s="190"/>
      <c r="D225" s="167"/>
      <c r="E225" s="167"/>
      <c r="F225" s="61"/>
      <c r="G225" s="61"/>
    </row>
    <row r="226" spans="1:7" ht="25.5" x14ac:dyDescent="0.25">
      <c r="A226" s="141">
        <v>4</v>
      </c>
      <c r="B226" s="141" t="s">
        <v>11</v>
      </c>
      <c r="C226" s="168">
        <f t="shared" ref="C226:F226" si="69">SUM(C227)</f>
        <v>2012.16</v>
      </c>
      <c r="D226" s="168">
        <f t="shared" si="69"/>
        <v>3922</v>
      </c>
      <c r="E226" s="168">
        <f t="shared" si="69"/>
        <v>4232.37</v>
      </c>
      <c r="F226" s="64">
        <f t="shared" si="69"/>
        <v>0</v>
      </c>
      <c r="G226" s="64">
        <f t="shared" si="65"/>
        <v>210.33963501908394</v>
      </c>
    </row>
    <row r="227" spans="1:7" ht="25.5" x14ac:dyDescent="0.25">
      <c r="A227" s="117">
        <v>42</v>
      </c>
      <c r="B227" s="118" t="s">
        <v>38</v>
      </c>
      <c r="C227" s="186">
        <f t="shared" ref="C227:F227" si="70">SUM(C230+C232)</f>
        <v>2012.16</v>
      </c>
      <c r="D227" s="186">
        <f t="shared" si="70"/>
        <v>3922</v>
      </c>
      <c r="E227" s="186">
        <f t="shared" si="70"/>
        <v>4232.37</v>
      </c>
      <c r="F227" s="119">
        <f t="shared" si="70"/>
        <v>0</v>
      </c>
      <c r="G227" s="119">
        <f t="shared" si="65"/>
        <v>210.33963501908394</v>
      </c>
    </row>
    <row r="228" spans="1:7" x14ac:dyDescent="0.25">
      <c r="A228" s="115">
        <v>421</v>
      </c>
      <c r="B228" s="116" t="s">
        <v>119</v>
      </c>
      <c r="C228" s="170">
        <f t="shared" ref="C228" si="71">SUM(C229)</f>
        <v>0</v>
      </c>
      <c r="D228" s="170">
        <f>SUM(D229)</f>
        <v>0</v>
      </c>
      <c r="E228" s="170">
        <f>SUM(E229)</f>
        <v>0</v>
      </c>
      <c r="F228" s="67">
        <f>SUM(F229)</f>
        <v>0</v>
      </c>
      <c r="G228" s="67">
        <v>0</v>
      </c>
    </row>
    <row r="229" spans="1:7" x14ac:dyDescent="0.25">
      <c r="A229" s="120">
        <v>4212</v>
      </c>
      <c r="B229" s="121" t="s">
        <v>120</v>
      </c>
      <c r="C229" s="171">
        <v>0</v>
      </c>
      <c r="D229" s="169">
        <v>0</v>
      </c>
      <c r="E229" s="169">
        <v>0</v>
      </c>
      <c r="F229" s="9"/>
      <c r="G229" s="9">
        <v>0</v>
      </c>
    </row>
    <row r="230" spans="1:7" x14ac:dyDescent="0.25">
      <c r="A230" s="115">
        <v>422</v>
      </c>
      <c r="B230" s="116" t="s">
        <v>121</v>
      </c>
      <c r="C230" s="170">
        <f t="shared" ref="C230" si="72">SUM(C231)</f>
        <v>0</v>
      </c>
      <c r="D230" s="170">
        <f>SUM(D231)</f>
        <v>0</v>
      </c>
      <c r="E230" s="170">
        <f>SUM(E231)</f>
        <v>0</v>
      </c>
      <c r="F230" s="67">
        <f t="shared" ref="F230" si="73">SUM(F231)</f>
        <v>0</v>
      </c>
      <c r="G230" s="67">
        <v>0</v>
      </c>
    </row>
    <row r="231" spans="1:7" x14ac:dyDescent="0.25">
      <c r="A231" s="153">
        <v>4221</v>
      </c>
      <c r="B231" s="128" t="s">
        <v>122</v>
      </c>
      <c r="C231" s="176">
        <v>0</v>
      </c>
      <c r="D231" s="176">
        <v>0</v>
      </c>
      <c r="E231" s="176">
        <v>0</v>
      </c>
      <c r="F231" s="128"/>
      <c r="G231" s="9">
        <v>0</v>
      </c>
    </row>
    <row r="232" spans="1:7" ht="25.5" x14ac:dyDescent="0.25">
      <c r="A232" s="115">
        <v>424</v>
      </c>
      <c r="B232" s="116" t="s">
        <v>162</v>
      </c>
      <c r="C232" s="170">
        <f t="shared" ref="C232" si="74">SUM(C233)</f>
        <v>2012.16</v>
      </c>
      <c r="D232" s="170">
        <f>SUM(D233)</f>
        <v>3922</v>
      </c>
      <c r="E232" s="170">
        <f>SUM(E233)</f>
        <v>4232.37</v>
      </c>
      <c r="F232" s="67">
        <f t="shared" ref="F232" si="75">SUM(F233)</f>
        <v>0</v>
      </c>
      <c r="G232" s="67">
        <f t="shared" si="65"/>
        <v>210.33963501908394</v>
      </c>
    </row>
    <row r="233" spans="1:7" x14ac:dyDescent="0.25">
      <c r="A233" s="120">
        <v>4241</v>
      </c>
      <c r="B233" s="121" t="s">
        <v>126</v>
      </c>
      <c r="C233" s="171">
        <v>2012.16</v>
      </c>
      <c r="D233" s="169">
        <v>3922</v>
      </c>
      <c r="E233" s="169">
        <v>4232.37</v>
      </c>
      <c r="F233" s="9">
        <v>0</v>
      </c>
      <c r="G233" s="9">
        <f t="shared" si="65"/>
        <v>210.33963501908394</v>
      </c>
    </row>
    <row r="234" spans="1:7" ht="14.45" customHeight="1" x14ac:dyDescent="0.25">
      <c r="A234" s="151" t="s">
        <v>206</v>
      </c>
      <c r="B234" s="152" t="s">
        <v>149</v>
      </c>
      <c r="C234" s="205"/>
      <c r="D234" s="61"/>
      <c r="E234" s="61"/>
      <c r="F234" s="61"/>
      <c r="G234" s="61"/>
    </row>
    <row r="235" spans="1:7" ht="25.5" x14ac:dyDescent="0.25">
      <c r="A235" s="141">
        <v>4</v>
      </c>
      <c r="B235" s="141" t="s">
        <v>11</v>
      </c>
      <c r="C235" s="64">
        <f t="shared" ref="C235:F235" si="76">SUM(C236)</f>
        <v>0</v>
      </c>
      <c r="D235" s="64">
        <f t="shared" si="76"/>
        <v>650</v>
      </c>
      <c r="E235" s="64">
        <f t="shared" si="76"/>
        <v>650</v>
      </c>
      <c r="F235" s="64">
        <f t="shared" si="76"/>
        <v>0</v>
      </c>
      <c r="G235" s="64">
        <v>0</v>
      </c>
    </row>
    <row r="236" spans="1:7" ht="25.5" x14ac:dyDescent="0.25">
      <c r="A236" s="117">
        <v>42</v>
      </c>
      <c r="B236" s="118" t="s">
        <v>38</v>
      </c>
      <c r="C236" s="119">
        <v>0</v>
      </c>
      <c r="D236" s="119">
        <f>D237</f>
        <v>650</v>
      </c>
      <c r="E236" s="119">
        <f>E237</f>
        <v>650</v>
      </c>
      <c r="F236" s="119">
        <f>SUM(F238)</f>
        <v>0</v>
      </c>
      <c r="G236" s="119">
        <v>0</v>
      </c>
    </row>
    <row r="237" spans="1:7" x14ac:dyDescent="0.25">
      <c r="A237" s="115">
        <v>422</v>
      </c>
      <c r="B237" s="116" t="s">
        <v>121</v>
      </c>
      <c r="C237" s="67">
        <f t="shared" ref="C237:D237" si="77">SUM(C238)</f>
        <v>0</v>
      </c>
      <c r="D237" s="67">
        <f t="shared" si="77"/>
        <v>650</v>
      </c>
      <c r="E237" s="67">
        <f>SUM(E238)</f>
        <v>650</v>
      </c>
      <c r="F237" s="67">
        <f>SUM(F238)</f>
        <v>0</v>
      </c>
      <c r="G237" s="67">
        <v>0</v>
      </c>
    </row>
    <row r="238" spans="1:7" x14ac:dyDescent="0.25">
      <c r="A238" s="120">
        <v>4226</v>
      </c>
      <c r="B238" s="121" t="s">
        <v>124</v>
      </c>
      <c r="C238" s="8">
        <v>0</v>
      </c>
      <c r="D238" s="9">
        <v>650</v>
      </c>
      <c r="E238" s="9">
        <v>650</v>
      </c>
      <c r="F238" s="9">
        <v>0</v>
      </c>
      <c r="G238" s="9">
        <v>0</v>
      </c>
    </row>
    <row r="239" spans="1:7" ht="34.15" customHeight="1" x14ac:dyDescent="0.25">
      <c r="A239" s="143" t="s">
        <v>164</v>
      </c>
      <c r="B239" s="121"/>
      <c r="C239" s="169">
        <f>SUM(C226+C219+C205+C187+C182+C175+C169+C160+C148+C130+C112+C73+C42+C11)</f>
        <v>683451.36</v>
      </c>
      <c r="D239" s="169">
        <f>SUM(D226+D219+D205+D187+D182+D175+D169+D160+D148+D130+D112+D73+D42+D11+D235+D195)</f>
        <v>868906</v>
      </c>
      <c r="E239" s="169">
        <f>SUM(E226+E219+E205+E187+E182+E175+E169+E160+E148+E130+E112+E73+E42+E11+E235+E195)</f>
        <v>777572.09999999986</v>
      </c>
      <c r="F239" s="9">
        <f>(E239/D239)*100</f>
        <v>89.488632832550337</v>
      </c>
      <c r="G239" s="9">
        <f t="shared" si="65"/>
        <v>113.77138820822594</v>
      </c>
    </row>
    <row r="240" spans="1:7" ht="15" customHeight="1" x14ac:dyDescent="0.25">
      <c r="A240" s="142"/>
      <c r="B240" s="128"/>
      <c r="C240" s="128"/>
      <c r="D240" s="128"/>
      <c r="E240" s="128"/>
      <c r="F240" s="128"/>
      <c r="G240" s="128"/>
    </row>
    <row r="243" spans="5:5" x14ac:dyDescent="0.25">
      <c r="E243" s="209"/>
    </row>
  </sheetData>
  <mergeCells count="2">
    <mergeCell ref="A1:G1"/>
    <mergeCell ref="A3:G3"/>
  </mergeCells>
  <pageMargins left="0.7" right="0.7" top="0.75" bottom="0.75" header="0.3" footer="0.3"/>
  <pageSetup paperSize="9"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Tajništvo</cp:lastModifiedBy>
  <cp:lastPrinted>2025-02-05T13:07:36Z</cp:lastPrinted>
  <dcterms:created xsi:type="dcterms:W3CDTF">2022-08-12T12:51:27Z</dcterms:created>
  <dcterms:modified xsi:type="dcterms:W3CDTF">2025-02-28T10:35:55Z</dcterms:modified>
</cp:coreProperties>
</file>